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30" yWindow="65431" windowWidth="19320" windowHeight="9315" activeTab="5"/>
  </bookViews>
  <sheets>
    <sheet name="Time_Line" sheetId="1" r:id="rId1"/>
    <sheet name="Post upto 10%" sheetId="2" r:id="rId2"/>
    <sheet name="Post_over_10%" sheetId="3" r:id="rId3"/>
    <sheet name="DHCD SCHD" sheetId="4" r:id="rId4"/>
    <sheet name="236-MRVP" sheetId="5" r:id="rId5"/>
    <sheet name="HUD SCHD" sheetId="6" r:id="rId6"/>
  </sheets>
  <externalReferences>
    <externalReference r:id="rId9"/>
    <externalReference r:id="rId10"/>
    <externalReference r:id="rId11"/>
  </externalReferences>
  <definedNames>
    <definedName name="_39">#REF!</definedName>
    <definedName name="_63">#REF!</definedName>
    <definedName name="DHCD_SCHD">'DHCD SCHD'!$A$1:$M$58</definedName>
    <definedName name="HUD_SCHD">'HUD SCHD'!$A$1:$H$62</definedName>
    <definedName name="HUD_SCHEDULE">'HUD SCHD'!$A$1:$H$63</definedName>
    <definedName name="POST_LT10">#REF!</definedName>
    <definedName name="_xlnm.Print_Area" localSheetId="4">'236-MRVP'!$A$1:$M$58</definedName>
    <definedName name="_xlnm.Print_Area" localSheetId="3">'DHCD SCHD'!$A$1:$M$58</definedName>
    <definedName name="_xlnm.Print_Area" localSheetId="5">'HUD SCHD'!$A$1:$H$66</definedName>
    <definedName name="_xlnm.Print_Area" localSheetId="1">'Post upto 10%'!$A$1:$O$113</definedName>
    <definedName name="_xlnm.Print_Area" localSheetId="2">'Post_over_10%'!$B$1:$M$114</definedName>
    <definedName name="_xlnm.Print_Area" localSheetId="0">'Time_Line'!$A$1:$J$56</definedName>
    <definedName name="TIMELINE">'Time_Line'!$A$1:$I$60</definedName>
  </definedNames>
  <calcPr fullCalcOnLoad="1"/>
</workbook>
</file>

<file path=xl/sharedStrings.xml><?xml version="1.0" encoding="utf-8"?>
<sst xmlns="http://schemas.openxmlformats.org/spreadsheetml/2006/main" count="557" uniqueCount="307">
  <si>
    <t>&gt;&gt;&gt;&gt;&gt;&gt;&gt;&gt;&gt;&gt;&gt;&gt;&gt;&gt;&gt;&gt;&gt;&gt;&gt;&gt;&gt;&gt;&gt;&gt;</t>
  </si>
  <si>
    <t>&gt;&gt;&gt;&gt;&gt;&gt;&gt;&gt;&gt;&gt;&gt;&gt;&gt;&gt;&gt;&gt;&gt;&gt;&gt;&gt;&gt;&gt;&gt;</t>
  </si>
  <si>
    <t>PROPOSED</t>
  </si>
  <si>
    <t>MAXIMUM</t>
  </si>
  <si>
    <t>236 RENT</t>
  </si>
  <si>
    <t>13A RENT</t>
  </si>
  <si>
    <t>Director of Multifamily Asset Management</t>
  </si>
  <si>
    <t>MassHousing</t>
  </si>
  <si>
    <t>One Beacon Street, 28th floor</t>
  </si>
  <si>
    <t>Boston</t>
  </si>
  <si>
    <t>MA</t>
  </si>
  <si>
    <t>02108-3110</t>
  </si>
  <si>
    <t>If the agent's request for a rent increase exceeds five percent (5%), or a second meeting was requested ,</t>
  </si>
  <si>
    <t>MassHousing staff will review the request and either deny it, or forward it to the Rent Increase Review  Panel.</t>
  </si>
  <si>
    <t xml:space="preserve"> </t>
  </si>
  <si>
    <t>*</t>
  </si>
  <si>
    <t>MHFA</t>
  </si>
  <si>
    <t>____________</t>
  </si>
  <si>
    <t>MH#</t>
  </si>
  <si>
    <t>Potential</t>
  </si>
  <si>
    <t>(mm/dd/yyyy)</t>
  </si>
  <si>
    <t>1</t>
  </si>
  <si>
    <t>$</t>
  </si>
  <si>
    <t>Total Commercial Rent</t>
  </si>
  <si>
    <t>Ngày đề xuất tăng tiền thuê có hiệu lực :</t>
  </si>
  <si>
    <t>A) Các mức tăng không quá 10%</t>
  </si>
  <si>
    <t>CÁC HÀNH ĐỘNG TÙY CHỌN</t>
  </si>
  <si>
    <t xml:space="preserve">Gửi thông báo do Chủ Sở Hữu / Đại Lý đưa ra </t>
  </si>
  <si>
    <t xml:space="preserve">LƯU Ý: </t>
  </si>
  <si>
    <t>Không được phép gửi sau ngày</t>
  </si>
  <si>
    <t>để việc tăng có hiệu lực vào ngày</t>
  </si>
  <si>
    <t>Thời Hạn Góp Ý Kiến của Người Cư Trú bắt đầu</t>
  </si>
  <si>
    <t xml:space="preserve">Ngày sớm nhất để họp lần đầu tiên với người cư trú (khuyến khích) </t>
  </si>
  <si>
    <t>Ngày thực họp lần đầu tiên với người cư trú</t>
  </si>
  <si>
    <t>Ngày muộn nhất để họp lần đầu tiên với người cư trú</t>
  </si>
  <si>
    <t xml:space="preserve">Ngày cuối cùng để Nhân Viên gửi Đề Xuất Tăng Tiền Thuê cho Chủ Sở Hữu / Đại Lý </t>
  </si>
  <si>
    <t xml:space="preserve">Ngày cuối cùng để Trình Bày Đề Xuất Tăng Tiền Thuê cho Quản Lý Danh Mục Cấp Cao </t>
  </si>
  <si>
    <t>Ngày cuối cùng để Thông Báo cho Người Cư Trú</t>
  </si>
  <si>
    <t>Ngày việc tăng tiền thuê có hiệu lực</t>
  </si>
  <si>
    <t>Có Hiệu Lực vào Ngày</t>
  </si>
  <si>
    <t>Ngày 1</t>
  </si>
  <si>
    <t>Ngày 12</t>
  </si>
  <si>
    <t>Ngày 16</t>
  </si>
  <si>
    <t>Ngày 30</t>
  </si>
  <si>
    <t>Ngày 31</t>
  </si>
  <si>
    <t>Ngày 35</t>
  </si>
  <si>
    <t>Ngày 38</t>
  </si>
  <si>
    <t>Ngày 41</t>
  </si>
  <si>
    <t>Ngày 42</t>
  </si>
  <si>
    <t>Ngày 45</t>
  </si>
  <si>
    <t>Ngày 48</t>
  </si>
  <si>
    <t>Ngày 51</t>
  </si>
  <si>
    <t>Chưa xác định</t>
  </si>
  <si>
    <t>B.)Các mức tăng vượt quá 10%</t>
  </si>
  <si>
    <t xml:space="preserve">Ngày sớm nhất để họp lần đầu tiên với người cư trú </t>
  </si>
  <si>
    <t>Khuyến nghị của Quản Lý Danh Mục Cấp Cao gửi cho Ban Xem Xét Chính Sách Quản Lý (MPRC)</t>
  </si>
  <si>
    <t>Nội Dung Họp gửi cho MPRC, thường vào ngày thứ Năm trước cuộc họp</t>
  </si>
  <si>
    <t>Họp MPRC, thường vào ngày thứ Tư cuối cùng của mỗi tháng</t>
  </si>
  <si>
    <t>Ngày 49</t>
  </si>
  <si>
    <t>Ngày 74</t>
  </si>
  <si>
    <t>Ngày 78</t>
  </si>
  <si>
    <t>Ngày Chưa xác định</t>
  </si>
  <si>
    <t xml:space="preserve">Ngày sớm nhất cho Cuộc Họp Thứ Hai (nếu có đề nghị) </t>
  </si>
  <si>
    <t xml:space="preserve">Ngày muộn nhất cho Cuộc Họp Thứ Hai (nếu có đề nghị) </t>
  </si>
  <si>
    <t>Ngày cuối cùng để người cư trú đề nghị gặp Quản Lý Danh Mục Cấp Cao (nếu có đề nghị)</t>
  </si>
  <si>
    <t>Ngày cuối cùng để người cư trú gặp Quản Lý Danh Mục Cấp Cao (nếu có đề nghị)</t>
  </si>
  <si>
    <t>Ngày cuối cùng để Đại Lý quyết định phê chuẩn hay từ chối đề nghị</t>
  </si>
  <si>
    <t>Ban Quản Lý sẽ gửi thông báo bằng văn bản về ngày, giờ và địa điểm họp cho người cư trú và Đại Lý.</t>
  </si>
  <si>
    <t xml:space="preserve">Nếu đề nghị tăng tiền thuê của đại lý không vượt quá mười phần trăm (10%), và nếu không có đề nghị họp lần thứ hai, </t>
  </si>
  <si>
    <t>Quản Lý Danh Mục Cấp Cao của MassHousing sẽ xem xét đề nghị và từ chối, phê chuẩn hoặc sửa đổi đề nghị đó chậm nhất vào</t>
  </si>
  <si>
    <t xml:space="preserve">Chúng tôi xác nhận rằng thông tin nộp cho MassHousing là trung thực và chính xác. Quy trình tăng tiền thuê sẽ không được tiếp tục </t>
  </si>
  <si>
    <t>nếu người cư trú không được biết thông tin nêu trong đề nghị của chúng tôi gửi lên MassHousing trong suốt thời hạn</t>
  </si>
  <si>
    <t>góp ý kiến (trừ Danh Sách Người Thuê và thông tin về lương của từng địa điểm).</t>
  </si>
  <si>
    <t>Người Cư Trú sẽ được thông báo nếu chúng tôi rút lại đề nghị hoặc nếu MassHousing hoãn việc xử lý đề nghị của chúng tôi.</t>
  </si>
  <si>
    <t xml:space="preserve">       Tên Khu Nhà:</t>
  </si>
  <si>
    <t>Hôm nay,</t>
  </si>
  <si>
    <t xml:space="preserve">cho MassHousing. Đại Lý sẽ đưa ra quyết định chung cuộc về đề nghị của chúng tôi chậm nhất là vào </t>
  </si>
  <si>
    <t>có hiệu lực sớm nhất vào</t>
  </si>
  <si>
    <t>vào:</t>
  </si>
  <si>
    <t xml:space="preserve">Giờ Họp: </t>
  </si>
  <si>
    <t>Ngày Họp:</t>
  </si>
  <si>
    <t>Nơi Họp:</t>
  </si>
  <si>
    <t>PHÒNG NGỦ</t>
  </si>
  <si>
    <t>CỠ</t>
  </si>
  <si>
    <t>MỨC TIỀN THUÊ THÁNG HIỆN TẠI</t>
  </si>
  <si>
    <t>TIỀN THUÊ</t>
  </si>
  <si>
    <t>CƠ BẢN</t>
  </si>
  <si>
    <t>TIỀN THUÊ TỐI ĐA</t>
  </si>
  <si>
    <t>TRỢ CẤP</t>
  </si>
  <si>
    <t>TIỆN ÍCH</t>
  </si>
  <si>
    <t>Qúy vị có thể xem xét đề xuất tăng tiền thuê tại văn phòng quản lý của chúng tôi và có thể gửi ý kiến bằng văn bản đến địa chỉ nêu dưới đây:</t>
  </si>
  <si>
    <t>ĐẠI LÝ</t>
  </si>
  <si>
    <t>VÀ</t>
  </si>
  <si>
    <t>CHỦ SỞ HỮU/ĐẠI LÝ</t>
  </si>
  <si>
    <t>Một Người Quản Lý Tài Sản của MassHousing sẽ tiến hành cuộc họp thứ hai với những người cư trú và đại lý quản lý trong</t>
  </si>
  <si>
    <t>những trường hợp sau:</t>
  </si>
  <si>
    <t xml:space="preserve">  1. Những người cư trú tham gia cuộc họp lần đầu tiên cho rằng có những vấn đề cụ thể chưa được chủ sở hữu/đại lý đề cập đầy đủ, và</t>
  </si>
  <si>
    <t xml:space="preserve">  2. Giám Đốc Quản Lý Tài Sản Đa Gia Đình nhận được đề nghị họp bằng văn bản </t>
  </si>
  <si>
    <t xml:space="preserve">    cùng đề xuất nội dung cuộc họp chậm nhất vào:</t>
  </si>
  <si>
    <t>Nếu được đề nghị, cuộc họp lần thứ hai sẽ được tiến hành sớm nhất vào</t>
  </si>
  <si>
    <t>và muộn nhất vào</t>
  </si>
  <si>
    <t>Người cư trú có thể có tối đa là năm người phát ngôn đại diện cho mình. Các quan sát viên cũng có thể có mặt.</t>
  </si>
  <si>
    <t>Đại Lý sẽ gửi thông báo bằng văn bản về ngày giờ và địa điểm họp cho người cư trú và ban quản lý.</t>
  </si>
  <si>
    <t>Ngày cuối cùng để gặp Quản Lý Danh Mục Cấp Cao là</t>
  </si>
  <si>
    <t>.  Nếu không có đề nghị gặp lần thứ hai,</t>
  </si>
  <si>
    <t>Nếu sau cuộc họp thứ hai, người cư trú cho rằng các vấn đề vẫn chưa được giải quyết thì họ có thể đề nghị đến gặp</t>
  </si>
  <si>
    <t>Giám Đốc Quản Lý Tài Sản Đa Gia Đình phải nhận được đề nghị bằng văn bản chậm nhất vào</t>
  </si>
  <si>
    <t>nhân viên của MassHousing sẽ xem xét đề nghị và chuyển đến Quản Lý Danh Mục Cấp Cao.</t>
  </si>
  <si>
    <t>Ban Xem Xét Chính Sách Quản Lý của MassHousing sẽ phê duyệt, từ chối hoặc điều chỉnh đề nghị chậm nhất vào</t>
  </si>
  <si>
    <t>Người cư trú sẽ được thông báo về quyết định và những lý do phê duyệt, điều chỉnh hoặc không phê duyệt đề nghị.</t>
  </si>
  <si>
    <t>và chỉ theo các điều khoản của các Hợp Đồng Cư Trú tại khu nhà.</t>
  </si>
  <si>
    <t>Dùng bản này nếu đề nghị tăng tiền thuê lớn hơn 10%.</t>
  </si>
  <si>
    <t>Chữ ký: _____________________________________________</t>
  </si>
  <si>
    <t xml:space="preserve">Tên:  </t>
  </si>
  <si>
    <t xml:space="preserve">Chức vụ:  </t>
  </si>
  <si>
    <t xml:space="preserve">Tên Đại Lý:  </t>
  </si>
  <si>
    <t xml:space="preserve">Địa Chỉ Đại Lý:  </t>
  </si>
  <si>
    <t xml:space="preserve">Khu Nhà:  </t>
  </si>
  <si>
    <t>[Đính kèm Phụ Lục Tiền Thuê DHCD đề xuất và/hoặc trang 1 của Phụ Lục Tiền Thuê HUD 92458 thành TRANG 3]</t>
  </si>
  <si>
    <t>được Hỗ Trợ</t>
  </si>
  <si>
    <t>theo Mục 13A</t>
  </si>
  <si>
    <t xml:space="preserve">     Phụ Lục được Phê Duyệt</t>
  </si>
  <si>
    <t>theo DHCD Hiện Tại</t>
  </si>
  <si>
    <t>Phụ Lục</t>
  </si>
  <si>
    <t>Đề Xuất</t>
  </si>
  <si>
    <t xml:space="preserve">  Tổng số hộ theo Mục 13A:</t>
  </si>
  <si>
    <t xml:space="preserve">    Tổng số hộ MRVP:</t>
  </si>
  <si>
    <t xml:space="preserve"> Đơn Vị Hợp Đồng theo Mục 13A:</t>
  </si>
  <si>
    <t>Mức Tính Hóa Đơn Hiện Tại:</t>
  </si>
  <si>
    <t>Khả Năng Mức Tiền Thuê Vừa Phải Mới:</t>
  </si>
  <si>
    <t xml:space="preserve"> Mức Tiền Thuê Vừa Phải  + Trợ Cấp IR:</t>
  </si>
  <si>
    <t xml:space="preserve">  Tỉ Lệ Tiền Thuê trên Thị Trường:</t>
  </si>
  <si>
    <t xml:space="preserve">  Thay đổi được đề xuất cho phụ lục tiện ích và tiền thuê này </t>
  </si>
  <si>
    <t>Khu Nhà Đối Tượng:</t>
  </si>
  <si>
    <t>Số Dự Án MassHousing:</t>
  </si>
  <si>
    <t>Địa Chỉ Khu Nhà:</t>
  </si>
  <si>
    <t xml:space="preserve">MassHousing đã phê duyệt việc tăng </t>
  </si>
  <si>
    <t>khu nhà đối tượng vào</t>
  </si>
  <si>
    <t>Các phụ lục đề xuất và hiện tại như sau:</t>
  </si>
  <si>
    <t>theo Mục 236</t>
  </si>
  <si>
    <t>theo HUD Hiện Tại</t>
  </si>
  <si>
    <t>Cỡ</t>
  </si>
  <si>
    <t>PN</t>
  </si>
  <si>
    <t>Số</t>
  </si>
  <si>
    <t>Hàng Tháng</t>
  </si>
  <si>
    <t xml:space="preserve">Dưới Mức </t>
  </si>
  <si>
    <t xml:space="preserve">Tiền Thuê </t>
  </si>
  <si>
    <t>Thị Trường</t>
  </si>
  <si>
    <t>(Dòng 2)</t>
  </si>
  <si>
    <t>Trợ Cấp</t>
  </si>
  <si>
    <t>Tiện Ích</t>
  </si>
  <si>
    <t>Tiền Thuê</t>
  </si>
  <si>
    <t>Hàng Năm</t>
  </si>
  <si>
    <t xml:space="preserve">  Tổng số hộ theo Mục 236:</t>
  </si>
  <si>
    <t xml:space="preserve">Mức hiện tại của Đơn Vị Hợp Đồng Giảm Lãi </t>
  </si>
  <si>
    <t>theo Mục 13A là</t>
  </si>
  <si>
    <t>sẽ không ảnh hưởng đến mức của đơn vị hợp đồng hiện tại.</t>
  </si>
  <si>
    <t>* Các khoản điều chỉnh tiền thuê MRVP đủ tiêu chuẩn, nếu có, được đại diện trên đây.</t>
  </si>
  <si>
    <t>sẽ có hiệu lực vào</t>
  </si>
  <si>
    <t>Xin ký và gửi lại mẫu này để có thể gửi thông báo phù hợp</t>
  </si>
  <si>
    <t>cho những người cư trú tại khu nhà này.</t>
  </si>
  <si>
    <t>Phê Duyệt của MassHousing: _____________________________________</t>
  </si>
  <si>
    <t>Ngày</t>
  </si>
  <si>
    <t>Phê Duyệt của DHCD:             _____________________________________</t>
  </si>
  <si>
    <t xml:space="preserve">  Giám Đốc hoặc Người Được Ủy Quyền</t>
  </si>
  <si>
    <t>Phụ Lục Tiền Thuê</t>
  </si>
  <si>
    <t>Nhà Ở Thuê Rẻ</t>
  </si>
  <si>
    <t>Bộ Nhà Ở và Phát Triển</t>
  </si>
  <si>
    <t>Đô Thị Hoa Kỳ</t>
  </si>
  <si>
    <t>Văn Phòng Nhà Ở</t>
  </si>
  <si>
    <t>Cố Vấn Nhà Ở Liên Bang</t>
  </si>
  <si>
    <t>Phê Duyệt OMB Số 2502-0012                               hết hạn 8/30/2013</t>
  </si>
  <si>
    <t xml:space="preserve">Xem Chỉ Dẫn, Tuyên Bố về Chi Phí Công và các yêu cầu của Đạo Luật về Bí Mật Đời Tư ở trang 3 </t>
  </si>
  <si>
    <t>Tên Dự Án</t>
  </si>
  <si>
    <t xml:space="preserve">Số Dự Án FHA </t>
  </si>
  <si>
    <t xml:space="preserve">Ngày tiền thuê sẽ có hiệu lực (tháng/ngày/năm)        </t>
  </si>
  <si>
    <t>(Cột2 x Cột 3)</t>
  </si>
  <si>
    <t>Cột 1</t>
  </si>
  <si>
    <t>Loại Căn Hộ</t>
  </si>
  <si>
    <t>Các Căn Hộ</t>
  </si>
  <si>
    <t>Căn Hộ</t>
  </si>
  <si>
    <t>[Bao gồm Các Căn Hộ</t>
  </si>
  <si>
    <t>Không Tạo Thu Nhập)</t>
  </si>
  <si>
    <t>Cột 2</t>
  </si>
  <si>
    <t>Hợp Đồng</t>
  </si>
  <si>
    <t>Cột 5</t>
  </si>
  <si>
    <t>Cột 6</t>
  </si>
  <si>
    <t>Cột 7</t>
  </si>
  <si>
    <t>Cột 8</t>
  </si>
  <si>
    <t>(Cột 3 + Cột 5)</t>
  </si>
  <si>
    <t>(Cột 2 x Cột 7)</t>
  </si>
  <si>
    <t xml:space="preserve">Cột  </t>
  </si>
  <si>
    <t>Cột 3</t>
  </si>
  <si>
    <t>Cột 4</t>
  </si>
  <si>
    <t>Cột 3)</t>
  </si>
  <si>
    <t>mỗi Căn Hộ</t>
  </si>
  <si>
    <t>Tiềm Năng Mỗi Tháng</t>
  </si>
  <si>
    <t>Ngày Hiệu Lực</t>
  </si>
  <si>
    <t>Tiền Thuê Gộp</t>
  </si>
  <si>
    <t xml:space="preserve">Chỉ Riêng Các </t>
  </si>
  <si>
    <t>Tiền Thuê Thị Trường</t>
  </si>
  <si>
    <t>Tiền Thuê Hợp Đồng Tiềm Năng Mỗi Tháng</t>
  </si>
  <si>
    <t>[Cộng Cột 4)*</t>
  </si>
  <si>
    <t>Tiền Thuê Hợp Đồng Tiềm Năng Mỗi  Năm</t>
  </si>
  <si>
    <t>[Tổng Cột 4  X 12)*</t>
  </si>
  <si>
    <t>Tính Trợ Cấp:</t>
  </si>
  <si>
    <t>Tỉ Lệ Tiền Thuê Thị Trường</t>
  </si>
  <si>
    <t>[Cộng Cột 8)*</t>
  </si>
  <si>
    <t>[Tổng Cột 8  x 12)*</t>
  </si>
  <si>
    <t>Tổng Số Căn Hộ</t>
  </si>
  <si>
    <t>Sử Dụng</t>
  </si>
  <si>
    <t>Dạng Căn Hộ</t>
  </si>
  <si>
    <t>Tiền Thuê Hợp Đồng</t>
  </si>
  <si>
    <t xml:space="preserve">              điền E, F, hoặc G trên hàng cạnh đó): E = Đồ điện;</t>
  </si>
  <si>
    <t xml:space="preserve">              G = Khí đốt; F = Dầu nhiên liệu hoặc than</t>
  </si>
  <si>
    <t xml:space="preserve">    Tổng Tiền Thuê Bị Mất Do Các Căn Hộ Không Tạo Thu Nhập</t>
  </si>
  <si>
    <t>Phần E - Không Gian Thương Mại (cửa hàng bán lẻ, văn phòng, gara ô tô vv...)</t>
  </si>
  <si>
    <t xml:space="preserve">Tiền Thuê Tiềm </t>
  </si>
  <si>
    <t>Năng Hàng Tháng</t>
  </si>
  <si>
    <t>Diện Tích</t>
  </si>
  <si>
    <t>Tính theo Foot</t>
  </si>
  <si>
    <t>Mức Tiền Thuê</t>
  </si>
  <si>
    <t>Mỗi Foot Vuông</t>
  </si>
  <si>
    <t>[Cột 2 chia cho</t>
  </si>
  <si>
    <t>Mục đích:</t>
  </si>
  <si>
    <t>Phí Theo Tháng</t>
  </si>
  <si>
    <t>Từ Bảng Tính Tiền Thuê</t>
  </si>
  <si>
    <t>mẫu HUD-92458 (11/05)</t>
  </si>
  <si>
    <t>Bản sao của Mẫu HUD  92458 Do Carol Murphy ở MHFA Lập</t>
  </si>
  <si>
    <t>REV 12/12/2010 - L. Randolph - (Những Bản trước đây không còn giá trị)</t>
  </si>
  <si>
    <t>Trang 1 / 3</t>
  </si>
  <si>
    <t>[sẽ do HUD hoặc bên cho vay điền)</t>
  </si>
  <si>
    <t>TC Sổ Tay 4350.1</t>
  </si>
  <si>
    <t>CÁC HÀNH ĐỘNG PHẢI THỰC HIỆN</t>
  </si>
  <si>
    <t>Thời Hạn Góp Ý Kiến của Người Cư Trú kết thúc (ngày cuối cùng người cư trú có thể đề nghị họp lần  hai)</t>
  </si>
  <si>
    <t xml:space="preserve">Ngày cuối cùng để Nhân Viên gửi đề xuất cho Người Giám Sát xem xét </t>
  </si>
  <si>
    <t>Ngày cuối cùng để Đại Lý  Phê Chuẩn Chung Cuộc / Từ Chối đề nghị</t>
  </si>
  <si>
    <t>Gửi thông báo do đại lý đưa ra/Thời gian cho người cư trú góp ý kiến bắt đầu</t>
  </si>
  <si>
    <t>Thời Hạn Góp Ý Kiến của Người Cư Trú kết thúc (ngày cuối cùng người cư trú có thể đề nghị họp lần hai)</t>
  </si>
  <si>
    <t>Khi đó ngày giờ họp sẽ được thu xếp nhưng không được sau</t>
  </si>
  <si>
    <t>góp ý kiến (trừ Danh Sách Người Thuê và thông tin về lương của từng cá nhân).</t>
  </si>
  <si>
    <t>Phần A - Tiền Thuê Căn Hộ</t>
  </si>
  <si>
    <t>Dự Án 236</t>
  </si>
  <si>
    <t>Thể hiện mức tiền thuê thực mà quý vị muốn áp dụng, kể cả khi tổng các mức tiền thuê này thấp hơn Tiền Thuê Tiềm Năng Hàng Tháng Tối Đa Cho Phép.</t>
  </si>
  <si>
    <t>Phần F - Tiền Thuê Tiềm Năng Tối Đa Cho Phép</t>
  </si>
  <si>
    <t>Điền mức Tiền Thuê Tiềm Năng Tối Đa Cho Phép</t>
  </si>
  <si>
    <t>cầu trên Bảng Tính quý vị đang nộp.  Tiền Thuê Tiềm Năng Thị Trường chỉ áp dụng cho các Dự Án Mục 236.</t>
  </si>
  <si>
    <t>Phần D - Không Gian Không Tạo Thu Nhập</t>
  </si>
  <si>
    <t xml:space="preserve">* Những con số này không được vượt quá Tiền Thuê Hợp Đồng Tiềm Năng Mỗi Tháng Tối Đa Cho Phép được phê duyệt trên Bảng Tính tiền thuê gần nhất hoặc được yêu </t>
  </si>
  <si>
    <t>Chúng tôi đang đề nghị phê duyệt việc tăng tiền thuê vì những lý do sau:</t>
  </si>
  <si>
    <t>, chúng tôi nộp đề nghị tăng tiền thuê và/hoặc điều chỉnh trợ cấp tiện ích</t>
  </si>
  <si>
    <t>Nếu yêu cầu tăng tiền thuê này được MassHousing phê chuẩn, việc quý vị trả mức tiền thuê mới sẽ</t>
  </si>
  <si>
    <t>Đại lý quản lý sẽ họp để giải thích đề xuất tăng tiền thuê</t>
  </si>
  <si>
    <t>Cần tăng tiền thuê vì những lý do sau:</t>
  </si>
  <si>
    <t>Các thay đổi đề xuất đối với tiền thuê được liệt kê dưới đây và trong phụ lục tiền thuê đính kèm.</t>
  </si>
  <si>
    <t>Quản Lý Danh Mục Cấp Cao, là người sẽ quyết định có cho phép tăng tiền thuê hay không.</t>
  </si>
  <si>
    <t>Nếu được phê duyệt, việc tăng tiền thuê sẽ không có hiệu lực cho đến khi ít nhất 30 ngày sau  khi người cư trú được thông báo về việc tăng này.</t>
  </si>
  <si>
    <t>phụ lục trợ cấp tiện ích và tiền thuê hiện tại cho</t>
  </si>
  <si>
    <t>Thay đổi phụ lục tiện ích và tiền thuê này</t>
  </si>
  <si>
    <t>Thiết Bị/Đồ Dùng Trong Căn Hộ (Đánh dấu những thứ được tính trong tiền thuê.)</t>
  </si>
  <si>
    <t>Tiện Ích: (Đánh dấu những thứ được tính trong tiền thuê.  Đối với mỗi Thứ, (kể cả khi không tính trong tiền thuê)</t>
  </si>
  <si>
    <t>Dịch Vụ/Tiện Nghi (đánh dấu những thứ được tính trong tiền thuê)</t>
  </si>
  <si>
    <t>Mục B - Những Hạng Mục Tính Trong Tiền Thuê</t>
  </si>
  <si>
    <t>Phần C - Các Khoản Phí Ngoài Tiền Thuê (ví dụ như đậu xe, TV cáp, tiền ăn)</t>
  </si>
  <si>
    <t xml:space="preserve">MẪU THAY ĐỔI PHỤ LỤC TRỢ CẤP TIỆN ÍCH VÀ TIỀN THUÊ CƠ BẢN MRVP VÀ MỤC 236 </t>
  </si>
  <si>
    <t>MẪU THAY ĐỔI PHỤ LỤC TRỢ CẤP TIỆN ÍCH VÀ TIỀN THUÊ CƠ BẢN MRVP VÀ MỤC 13A</t>
  </si>
  <si>
    <t>THÔNG BÁO ĐỀ NGHỊ TĂNG TIỀN THUÊ</t>
  </si>
  <si>
    <t>Thời Biểu của Quy Trình Tăng Tiền Thuê theo Mục 13A và Mục 236</t>
  </si>
  <si>
    <t>xxx</t>
  </si>
  <si>
    <t>XXX</t>
  </si>
  <si>
    <t>theo Mục 236 là</t>
  </si>
  <si>
    <t>TỐI ĐA</t>
  </si>
  <si>
    <t>MỨC TĂNG THÁNG ĐỀ XUẤT</t>
  </si>
  <si>
    <t>MỨC TĂNG</t>
  </si>
  <si>
    <t>MỨC TIỀN THUÊ THÁNG ĐỀ XUẤT</t>
  </si>
  <si>
    <t>PHẦN TRĂM KHÔNG CÓ</t>
  </si>
  <si>
    <t>PHẦN TRĂM CÓ</t>
  </si>
  <si>
    <t xml:space="preserve">TIỀN THUÊ </t>
  </si>
  <si>
    <t>ĐỀ XUẤT TỐI ĐA</t>
  </si>
  <si>
    <t>THEO 236</t>
  </si>
  <si>
    <t>THEO 13A</t>
  </si>
  <si>
    <t>Tháng</t>
  </si>
  <si>
    <t xml:space="preserve">Đủ </t>
  </si>
  <si>
    <t>Cao</t>
  </si>
  <si>
    <t>Năm</t>
  </si>
  <si>
    <t>Dưới Mức</t>
  </si>
  <si>
    <t>[Dòng 2]</t>
  </si>
  <si>
    <t>Tủ Lạnh = YES</t>
  </si>
  <si>
    <t>Máy Lạnh = NO</t>
  </si>
  <si>
    <t>Thải Bỏ = NO</t>
  </si>
  <si>
    <t>Máy Rửa Bát = NO</t>
  </si>
  <si>
    <t>Thảm = NO</t>
  </si>
  <si>
    <t>Rèm = NO</t>
  </si>
  <si>
    <t>Khác = NO</t>
  </si>
  <si>
    <t>Sưởi = O</t>
  </si>
  <si>
    <t>Làm Mát = E</t>
  </si>
  <si>
    <t>Nước Nóng = O</t>
  </si>
  <si>
    <t>Nấu Nướng = G</t>
  </si>
  <si>
    <t>Đèn = E</t>
  </si>
  <si>
    <t>Đậu xe = NO</t>
  </si>
  <si>
    <t>Giặt ủi = NO</t>
  </si>
  <si>
    <t>Hồ Bơi = No</t>
  </si>
  <si>
    <t>Sân Tennis = NO</t>
  </si>
  <si>
    <t>Chăm Sóc = NO</t>
  </si>
  <si>
    <t>Dịch Vụ Giúp Việc = NO</t>
  </si>
  <si>
    <t>Dùng bản này nếu đề nghị tăng tiền thuê từ 10% trở xuống.</t>
  </si>
  <si>
    <t xml:space="preserve"> Tên Khu Nhà:</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</si>
</sst>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0_)"/>
    <numFmt numFmtId="179" formatCode="mmm\-dd\-yyyy"/>
    <numFmt numFmtId="180" formatCode="mmm\-dd\-yy"/>
    <numFmt numFmtId="181" formatCode="mmm\-dd\-yyyy_)"/>
    <numFmt numFmtId="182" formatCode="mmmm\-dd\-yyyy"/>
    <numFmt numFmtId="183" formatCode="m/d"/>
    <numFmt numFmtId="184" formatCode=";;;"/>
    <numFmt numFmtId="185" formatCode="mm\-dd\-yy"/>
    <numFmt numFmtId="186" formatCode="mmm\-dd\-yy_)"/>
    <numFmt numFmtId="187" formatCode="mm\ /\ dd\ /\ yyyy_)"/>
    <numFmt numFmtId="188" formatCode="&quot;Yes&quot;;&quot;Yes&quot;;&quot;No&quot;"/>
    <numFmt numFmtId="189" formatCode="&quot;True&quot;;&quot;True&quot;;&quot;False&quot;"/>
    <numFmt numFmtId="190" formatCode="&quot;On&quot;;&quot;On&quot;;&quot;Off&quot;"/>
    <numFmt numFmtId="191" formatCode="[$€-2]\ #,##0.00_);[Red]\([$€-2]\ #,##0.00\)"/>
  </numFmts>
  <fonts count="55">
    <font>
      <sz val="12"/>
      <name val="Arial"/>
      <family val="0"/>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7"/>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7"/>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b/>
      <sz val="14"/>
      <name val="Arial"/>
      <family val="2"/>
    </font>
    <font>
      <b/>
      <sz val="12"/>
      <name val="Arial"/>
      <family val="2"/>
    </font>
    <font>
      <i/>
      <sz val="12"/>
      <name val="Arial"/>
      <family val="2"/>
    </font>
    <font>
      <b/>
      <sz val="12"/>
      <color indexed="8"/>
      <name val="Arial"/>
      <family val="2"/>
    </font>
    <font>
      <b/>
      <sz val="14"/>
      <color indexed="12"/>
      <name val="Arial"/>
      <family val="2"/>
    </font>
    <font>
      <b/>
      <sz val="18"/>
      <name val="Arial"/>
      <family val="2"/>
    </font>
    <font>
      <b/>
      <sz val="10"/>
      <name val="Arial"/>
      <family val="2"/>
    </font>
    <font>
      <sz val="11"/>
      <name val="Arial"/>
      <family val="2"/>
    </font>
    <font>
      <sz val="9"/>
      <name val="Arial"/>
      <family val="2"/>
    </font>
    <font>
      <sz val="14"/>
      <name val="Arial"/>
      <family val="2"/>
    </font>
    <font>
      <b/>
      <sz val="8"/>
      <name val="Arial"/>
      <family val="2"/>
    </font>
    <font>
      <sz val="6"/>
      <name val="Arial"/>
      <family val="2"/>
    </font>
    <font>
      <sz val="7.5"/>
      <name val="Arial"/>
      <family val="2"/>
    </font>
    <font>
      <sz val="7"/>
      <name val="Arial"/>
      <family val="2"/>
    </font>
    <font>
      <sz val="14"/>
      <color indexed="17"/>
      <name val="Arial"/>
      <family val="2"/>
    </font>
    <font>
      <sz val="12"/>
      <color indexed="17"/>
      <name val="Arial"/>
      <family val="2"/>
    </font>
    <font>
      <b/>
      <sz val="12"/>
      <color indexed="17"/>
      <name val="Arial"/>
      <family val="2"/>
    </font>
    <font>
      <b/>
      <sz val="14"/>
      <color indexed="17"/>
      <name val="Arial"/>
      <family val="2"/>
    </font>
    <font>
      <sz val="11"/>
      <color indexed="17"/>
      <name val="Arial"/>
      <family val="2"/>
    </font>
    <font>
      <b/>
      <sz val="14"/>
      <color indexed="10"/>
      <name val="Arial"/>
      <family val="2"/>
    </font>
    <font>
      <b/>
      <sz val="12"/>
      <color indexed="10"/>
      <name val="Arial"/>
      <family val="2"/>
    </font>
    <font>
      <sz val="12"/>
      <color indexed="10"/>
      <name val="Arial"/>
      <family val="2"/>
    </font>
    <font>
      <sz val="10"/>
      <color indexed="10"/>
      <name val="Arial"/>
      <family val="2"/>
    </font>
    <font>
      <sz val="14"/>
      <color indexed="10"/>
      <name val="Arial"/>
      <family val="2"/>
    </font>
    <font>
      <sz val="11"/>
      <color indexed="10"/>
      <name val="Arial"/>
      <family val="2"/>
    </font>
    <font>
      <b/>
      <sz val="11"/>
      <color indexed="10"/>
      <name val="Arial"/>
      <family val="2"/>
    </font>
    <font>
      <b/>
      <sz val="10"/>
      <color indexed="10"/>
      <name val="Arial"/>
      <family val="2"/>
    </font>
    <font>
      <sz val="8"/>
      <color indexed="10"/>
      <name val="Arial"/>
      <family val="2"/>
    </font>
    <font>
      <b/>
      <sz val="8"/>
      <color indexed="10"/>
      <name val="Arial"/>
      <family val="2"/>
    </font>
    <font>
      <b/>
      <i/>
      <sz val="10"/>
      <color indexed="17"/>
      <name val="Arial"/>
      <family val="2"/>
    </font>
    <font>
      <b/>
      <i/>
      <sz val="12"/>
      <name val="Arial"/>
      <family val="2"/>
    </font>
    <font>
      <sz val="12"/>
      <color indexed="8"/>
      <name val="Arial"/>
      <family val="2"/>
    </font>
    <font>
      <b/>
      <sz val="14"/>
      <color indexed="8"/>
      <name val="Arial"/>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gray125">
        <fgColor indexed="8"/>
      </patternFill>
    </fill>
    <fill>
      <patternFill patternType="gray125">
        <fgColor indexed="22"/>
      </patternFill>
    </fill>
    <fill>
      <patternFill patternType="solid">
        <fgColor indexed="65"/>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color indexed="8"/>
      </bottom>
    </border>
    <border>
      <left style="thin">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double">
        <color indexed="8"/>
      </bottom>
    </border>
    <border>
      <left>
        <color indexed="63"/>
      </left>
      <right>
        <color indexed="63"/>
      </right>
      <top style="double">
        <color indexed="8"/>
      </top>
      <bottom>
        <color indexed="63"/>
      </bottom>
    </border>
    <border>
      <left style="thin">
        <color indexed="8"/>
      </left>
      <right style="thin">
        <color indexed="8"/>
      </right>
      <top style="thin">
        <color indexed="8"/>
      </top>
      <bottom style="thin">
        <color indexed="8"/>
      </bottom>
    </border>
    <border>
      <left style="hair"/>
      <right style="hair"/>
      <top style="hair"/>
      <bottom style="hair"/>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4">
    <xf numFmtId="18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1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3" borderId="1" applyNumberFormat="0" applyAlignment="0" applyProtection="0"/>
    <xf numFmtId="0" fontId="15" fillId="0" borderId="6" applyNumberFormat="0" applyFill="0" applyAlignment="0" applyProtection="0"/>
    <xf numFmtId="0" fontId="16" fillId="8" borderId="0" applyNumberFormat="0" applyBorder="0" applyAlignment="0" applyProtection="0"/>
    <xf numFmtId="0" fontId="0" fillId="4" borderId="7" applyNumberFormat="0" applyFont="0" applyAlignment="0" applyProtection="0"/>
    <xf numFmtId="0" fontId="17" fillId="2" borderId="8" applyNumberFormat="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59">
    <xf numFmtId="183" fontId="0" fillId="0" borderId="0" xfId="0" applyAlignment="1">
      <alignment/>
    </xf>
    <xf numFmtId="0" fontId="0" fillId="0" borderId="0" xfId="0" applyNumberFormat="1" applyFill="1" applyAlignment="1">
      <alignment vertical="center"/>
    </xf>
    <xf numFmtId="0" fontId="0" fillId="0" borderId="10" xfId="0" applyNumberFormat="1" applyFill="1" applyBorder="1" applyAlignment="1">
      <alignment vertical="center"/>
    </xf>
    <xf numFmtId="0" fontId="0" fillId="0" borderId="11" xfId="0" applyNumberFormat="1" applyFill="1" applyBorder="1" applyAlignment="1">
      <alignment vertical="center"/>
    </xf>
    <xf numFmtId="0" fontId="0" fillId="0" borderId="12" xfId="0" applyNumberFormat="1" applyFill="1" applyBorder="1" applyAlignment="1">
      <alignment vertical="center"/>
    </xf>
    <xf numFmtId="0" fontId="0" fillId="0" borderId="13" xfId="0" applyNumberFormat="1" applyFill="1" applyBorder="1" applyAlignment="1">
      <alignment vertical="center"/>
    </xf>
    <xf numFmtId="0" fontId="22" fillId="0" borderId="0" xfId="0" applyNumberFormat="1" applyFont="1" applyFill="1" applyAlignment="1">
      <alignment vertical="center"/>
    </xf>
    <xf numFmtId="0" fontId="23" fillId="0" borderId="0" xfId="0" applyNumberFormat="1" applyFont="1" applyFill="1" applyAlignment="1">
      <alignment vertical="center"/>
    </xf>
    <xf numFmtId="1" fontId="0" fillId="0" borderId="0" xfId="0" applyNumberFormat="1" applyFill="1" applyAlignment="1">
      <alignment horizontal="center" vertical="center"/>
    </xf>
    <xf numFmtId="0" fontId="0" fillId="0" borderId="14" xfId="0" applyNumberFormat="1" applyFill="1" applyBorder="1" applyAlignment="1">
      <alignment vertical="center"/>
    </xf>
    <xf numFmtId="180" fontId="23" fillId="0" borderId="0" xfId="0" applyNumberFormat="1" applyFont="1" applyFill="1" applyAlignment="1">
      <alignment horizontal="center" vertical="center"/>
    </xf>
    <xf numFmtId="0" fontId="0" fillId="0" borderId="15" xfId="0" applyNumberFormat="1" applyFill="1" applyBorder="1" applyAlignment="1">
      <alignment vertical="center"/>
    </xf>
    <xf numFmtId="0" fontId="0" fillId="0" borderId="16" xfId="0" applyNumberFormat="1" applyFill="1" applyBorder="1" applyAlignment="1">
      <alignment vertical="center"/>
    </xf>
    <xf numFmtId="0" fontId="0" fillId="0" borderId="17" xfId="0" applyNumberFormat="1" applyFill="1" applyBorder="1" applyAlignment="1">
      <alignment vertical="center"/>
    </xf>
    <xf numFmtId="184" fontId="0" fillId="0" borderId="0" xfId="0" applyNumberFormat="1" applyFill="1" applyAlignment="1">
      <alignment vertical="center"/>
    </xf>
    <xf numFmtId="1" fontId="0" fillId="0" borderId="0" xfId="0" applyNumberFormat="1" applyFont="1" applyFill="1" applyAlignment="1">
      <alignment horizontal="center" vertical="center"/>
    </xf>
    <xf numFmtId="0" fontId="0" fillId="0" borderId="0" xfId="0" applyNumberFormat="1" applyFont="1" applyFill="1" applyAlignment="1">
      <alignment vertical="center"/>
    </xf>
    <xf numFmtId="0" fontId="24" fillId="0" borderId="0" xfId="0" applyNumberFormat="1" applyFont="1" applyFill="1" applyAlignment="1">
      <alignment vertical="center"/>
    </xf>
    <xf numFmtId="184" fontId="0" fillId="0" borderId="0" xfId="0" applyNumberFormat="1" applyFont="1" applyFill="1" applyAlignment="1">
      <alignment vertical="center"/>
    </xf>
    <xf numFmtId="0" fontId="0" fillId="0" borderId="11" xfId="0" applyNumberFormat="1" applyFont="1" applyFill="1" applyBorder="1" applyAlignment="1">
      <alignment vertical="center"/>
    </xf>
    <xf numFmtId="0" fontId="0" fillId="0" borderId="0" xfId="0" applyNumberFormat="1" applyFont="1" applyFill="1" applyAlignment="1">
      <alignment vertical="center"/>
    </xf>
    <xf numFmtId="0" fontId="0" fillId="0" borderId="0" xfId="0" applyNumberFormat="1" applyFill="1" applyBorder="1" applyAlignment="1">
      <alignment vertical="center"/>
    </xf>
    <xf numFmtId="0" fontId="0" fillId="0" borderId="0" xfId="0" applyNumberFormat="1" applyFill="1" applyAlignment="1" applyProtection="1">
      <alignment vertical="center"/>
      <protection/>
    </xf>
    <xf numFmtId="0" fontId="0" fillId="0" borderId="0" xfId="0" applyNumberFormat="1" applyFill="1" applyAlignment="1" applyProtection="1">
      <alignment horizontal="right" vertical="center"/>
      <protection/>
    </xf>
    <xf numFmtId="0" fontId="23" fillId="0" borderId="0" xfId="0" applyNumberFormat="1" applyFont="1" applyFill="1" applyAlignment="1" applyProtection="1">
      <alignment vertical="center"/>
      <protection/>
    </xf>
    <xf numFmtId="179" fontId="23" fillId="0" borderId="0" xfId="0" applyNumberFormat="1" applyFont="1" applyFill="1" applyAlignment="1" applyProtection="1">
      <alignment horizontal="left" vertical="center"/>
      <protection/>
    </xf>
    <xf numFmtId="179" fontId="23" fillId="0" borderId="0" xfId="0" applyNumberFormat="1" applyFont="1" applyFill="1" applyAlignment="1" applyProtection="1">
      <alignment vertical="center"/>
      <protection/>
    </xf>
    <xf numFmtId="18" fontId="23" fillId="0" borderId="0" xfId="0" applyNumberFormat="1" applyFont="1" applyFill="1" applyAlignment="1" applyProtection="1">
      <alignment vertical="center"/>
      <protection/>
    </xf>
    <xf numFmtId="0" fontId="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center" vertical="center"/>
      <protection/>
    </xf>
    <xf numFmtId="0" fontId="1" fillId="0" borderId="18"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protection/>
    </xf>
    <xf numFmtId="0" fontId="1" fillId="0" borderId="23" xfId="0" applyNumberFormat="1" applyFont="1" applyFill="1" applyBorder="1" applyAlignment="1" applyProtection="1">
      <alignment horizontal="center" vertical="center" wrapText="1"/>
      <protection/>
    </xf>
    <xf numFmtId="1" fontId="0" fillId="0" borderId="0" xfId="0" applyNumberFormat="1" applyFill="1" applyAlignment="1" applyProtection="1">
      <alignment vertical="center"/>
      <protection/>
    </xf>
    <xf numFmtId="0" fontId="0" fillId="0" borderId="24" xfId="0" applyNumberFormat="1" applyFill="1" applyBorder="1" applyAlignment="1" applyProtection="1">
      <alignment vertical="center"/>
      <protection/>
    </xf>
    <xf numFmtId="1" fontId="23" fillId="0" borderId="0" xfId="0" applyNumberFormat="1" applyFont="1" applyFill="1" applyAlignment="1" applyProtection="1">
      <alignment vertical="center"/>
      <protection/>
    </xf>
    <xf numFmtId="1" fontId="23" fillId="0" borderId="0" xfId="0" applyNumberFormat="1" applyFont="1" applyFill="1" applyAlignment="1" applyProtection="1">
      <alignment horizontal="center" vertical="center" wrapText="1"/>
      <protection/>
    </xf>
    <xf numFmtId="1" fontId="23" fillId="0" borderId="0" xfId="0" applyNumberFormat="1" applyFont="1" applyFill="1" applyAlignment="1" applyProtection="1">
      <alignment horizontal="center" vertical="center"/>
      <protection/>
    </xf>
    <xf numFmtId="9" fontId="23" fillId="0" borderId="0" xfId="0" applyNumberFormat="1" applyFont="1" applyFill="1" applyAlignment="1" applyProtection="1">
      <alignment horizontal="center" vertical="center"/>
      <protection/>
    </xf>
    <xf numFmtId="9" fontId="23" fillId="0" borderId="0" xfId="0" applyNumberFormat="1" applyFont="1" applyFill="1" applyAlignment="1" applyProtection="1">
      <alignment horizontal="center" vertical="center" wrapText="1"/>
      <protection/>
    </xf>
    <xf numFmtId="1" fontId="0" fillId="0" borderId="0" xfId="0" applyNumberFormat="1" applyFill="1" applyAlignment="1" applyProtection="1">
      <alignment horizontal="center" vertical="center" wrapText="1"/>
      <protection/>
    </xf>
    <xf numFmtId="1" fontId="23" fillId="0" borderId="25" xfId="0" applyNumberFormat="1" applyFont="1" applyFill="1" applyBorder="1" applyAlignment="1" applyProtection="1">
      <alignment vertical="center"/>
      <protection/>
    </xf>
    <xf numFmtId="1" fontId="23" fillId="0" borderId="25" xfId="0" applyNumberFormat="1" applyFont="1" applyFill="1" applyBorder="1" applyAlignment="1" applyProtection="1">
      <alignment horizontal="center" vertical="center"/>
      <protection/>
    </xf>
    <xf numFmtId="9" fontId="23" fillId="0" borderId="25" xfId="0" applyNumberFormat="1" applyFont="1" applyFill="1" applyBorder="1" applyAlignment="1" applyProtection="1">
      <alignment horizontal="center" vertical="center"/>
      <protection/>
    </xf>
    <xf numFmtId="1" fontId="0" fillId="0" borderId="25" xfId="0" applyNumberFormat="1" applyFill="1" applyBorder="1" applyAlignment="1" applyProtection="1">
      <alignment horizontal="center" vertical="center" wrapText="1"/>
      <protection/>
    </xf>
    <xf numFmtId="0" fontId="28" fillId="0" borderId="0" xfId="0" applyNumberFormat="1" applyFont="1" applyFill="1" applyAlignment="1" applyProtection="1">
      <alignment horizontal="center" vertical="center"/>
      <protection/>
    </xf>
    <xf numFmtId="184" fontId="0" fillId="0" borderId="0" xfId="0" applyNumberFormat="1" applyFill="1" applyAlignment="1" applyProtection="1">
      <alignment vertical="center"/>
      <protection/>
    </xf>
    <xf numFmtId="0" fontId="23" fillId="0" borderId="0" xfId="0" applyNumberFormat="1" applyFont="1" applyFill="1" applyBorder="1" applyAlignment="1" applyProtection="1">
      <alignment vertical="center"/>
      <protection/>
    </xf>
    <xf numFmtId="9" fontId="23" fillId="0" borderId="25" xfId="0" applyNumberFormat="1" applyFont="1" applyFill="1" applyBorder="1" applyAlignment="1" applyProtection="1">
      <alignment horizontal="center" vertical="center" wrapText="1"/>
      <protection/>
    </xf>
    <xf numFmtId="0" fontId="29" fillId="0" borderId="0" xfId="0" applyNumberFormat="1" applyFont="1" applyFill="1" applyAlignment="1">
      <alignment vertical="center"/>
    </xf>
    <xf numFmtId="179" fontId="29" fillId="0" borderId="0" xfId="0" applyNumberFormat="1" applyFont="1" applyFill="1" applyAlignment="1">
      <alignment horizontal="left" vertical="center"/>
    </xf>
    <xf numFmtId="0" fontId="0" fillId="0" borderId="26" xfId="0" applyNumberFormat="1" applyFill="1" applyBorder="1" applyAlignment="1">
      <alignment vertical="center"/>
    </xf>
    <xf numFmtId="0" fontId="0" fillId="0" borderId="27" xfId="0" applyNumberFormat="1" applyFill="1" applyBorder="1" applyAlignment="1">
      <alignment vertical="center"/>
    </xf>
    <xf numFmtId="0" fontId="29" fillId="0" borderId="28" xfId="0" applyNumberFormat="1" applyFont="1" applyFill="1" applyBorder="1" applyAlignment="1">
      <alignment vertical="center"/>
    </xf>
    <xf numFmtId="0" fontId="0" fillId="0" borderId="29" xfId="0" applyNumberFormat="1" applyFill="1" applyBorder="1" applyAlignment="1">
      <alignment vertical="center"/>
    </xf>
    <xf numFmtId="0" fontId="0" fillId="0" borderId="30" xfId="0" applyNumberFormat="1" applyFill="1" applyBorder="1" applyAlignment="1">
      <alignment vertical="center"/>
    </xf>
    <xf numFmtId="0" fontId="0" fillId="0" borderId="31" xfId="0" applyNumberFormat="1" applyFill="1" applyBorder="1" applyAlignment="1">
      <alignment vertical="center"/>
    </xf>
    <xf numFmtId="0" fontId="0" fillId="0" borderId="32" xfId="0" applyNumberFormat="1" applyFill="1" applyBorder="1" applyAlignment="1">
      <alignment vertical="center"/>
    </xf>
    <xf numFmtId="0" fontId="29" fillId="0" borderId="33" xfId="0" applyNumberFormat="1" applyFont="1" applyFill="1" applyBorder="1" applyAlignment="1">
      <alignment horizontal="center" vertical="center"/>
    </xf>
    <xf numFmtId="0" fontId="21" fillId="0" borderId="0" xfId="0" applyNumberFormat="1" applyFont="1" applyFill="1" applyAlignment="1">
      <alignment horizontal="right" vertical="center"/>
    </xf>
    <xf numFmtId="0" fontId="30" fillId="0" borderId="0" xfId="0" applyNumberFormat="1" applyFont="1" applyFill="1" applyAlignment="1" quotePrefix="1">
      <alignment horizontal="right" vertical="top"/>
    </xf>
    <xf numFmtId="179" fontId="22" fillId="0" borderId="0" xfId="0" applyNumberFormat="1" applyFont="1" applyFill="1" applyAlignment="1" applyProtection="1">
      <alignment horizontal="center" vertical="center"/>
      <protection/>
    </xf>
    <xf numFmtId="0" fontId="31" fillId="0" borderId="0" xfId="0" applyNumberFormat="1" applyFont="1" applyFill="1" applyAlignment="1" applyProtection="1">
      <alignment vertical="center"/>
      <protection/>
    </xf>
    <xf numFmtId="179" fontId="22" fillId="0" borderId="0" xfId="0" applyNumberFormat="1" applyFont="1" applyFill="1" applyAlignment="1" applyProtection="1">
      <alignment horizontal="left" vertical="center"/>
      <protection/>
    </xf>
    <xf numFmtId="0" fontId="31" fillId="0" borderId="0" xfId="0" applyNumberFormat="1" applyFont="1" applyFill="1" applyAlignment="1" applyProtection="1">
      <alignment horizontal="left" vertical="center"/>
      <protection/>
    </xf>
    <xf numFmtId="184" fontId="31" fillId="0" borderId="0" xfId="0" applyNumberFormat="1" applyFont="1" applyFill="1" applyAlignment="1" applyProtection="1">
      <alignment vertical="center"/>
      <protection/>
    </xf>
    <xf numFmtId="0" fontId="36" fillId="0" borderId="0" xfId="0" applyNumberFormat="1" applyFont="1" applyFill="1" applyAlignment="1" applyProtection="1">
      <alignment vertical="center"/>
      <protection/>
    </xf>
    <xf numFmtId="0" fontId="37" fillId="0" borderId="0" xfId="0" applyNumberFormat="1" applyFont="1" applyFill="1" applyAlignment="1" applyProtection="1">
      <alignment vertical="center"/>
      <protection/>
    </xf>
    <xf numFmtId="0" fontId="37" fillId="0" borderId="0" xfId="0" applyNumberFormat="1" applyFont="1" applyFill="1" applyAlignment="1">
      <alignment vertical="center"/>
    </xf>
    <xf numFmtId="0" fontId="38" fillId="0" borderId="0" xfId="0" applyNumberFormat="1" applyFont="1" applyFill="1" applyAlignment="1">
      <alignment vertical="center"/>
    </xf>
    <xf numFmtId="0" fontId="37" fillId="0" borderId="24" xfId="0" applyNumberFormat="1" applyFont="1" applyFill="1" applyBorder="1" applyAlignment="1" applyProtection="1">
      <alignment vertical="center"/>
      <protection/>
    </xf>
    <xf numFmtId="179" fontId="39" fillId="0" borderId="0" xfId="0" applyNumberFormat="1" applyFont="1" applyFill="1" applyAlignment="1" applyProtection="1">
      <alignment horizontal="left" vertical="center"/>
      <protection/>
    </xf>
    <xf numFmtId="0" fontId="37" fillId="0" borderId="24" xfId="0" applyNumberFormat="1" applyFont="1" applyFill="1" applyBorder="1" applyAlignment="1">
      <alignment vertical="center"/>
    </xf>
    <xf numFmtId="0" fontId="40" fillId="0" borderId="34" xfId="0" applyNumberFormat="1" applyFont="1" applyFill="1" applyBorder="1" applyAlignment="1">
      <alignment vertical="center"/>
    </xf>
    <xf numFmtId="0" fontId="37" fillId="0" borderId="27" xfId="0" applyNumberFormat="1" applyFont="1" applyFill="1" applyBorder="1" applyAlignment="1">
      <alignment vertical="center"/>
    </xf>
    <xf numFmtId="0" fontId="40" fillId="0" borderId="0" xfId="0" applyNumberFormat="1" applyFont="1" applyFill="1" applyAlignment="1">
      <alignment horizontal="center" vertical="center"/>
    </xf>
    <xf numFmtId="0" fontId="37" fillId="0" borderId="11" xfId="0" applyNumberFormat="1" applyFont="1" applyFill="1" applyBorder="1" applyAlignment="1">
      <alignment vertical="center"/>
    </xf>
    <xf numFmtId="0" fontId="37" fillId="0" borderId="35" xfId="0" applyNumberFormat="1" applyFont="1" applyFill="1" applyBorder="1" applyAlignment="1">
      <alignment vertical="center"/>
    </xf>
    <xf numFmtId="0" fontId="37" fillId="0" borderId="12" xfId="0" applyNumberFormat="1" applyFont="1" applyFill="1" applyBorder="1" applyAlignment="1">
      <alignment vertical="center"/>
    </xf>
    <xf numFmtId="0" fontId="37" fillId="0" borderId="30" xfId="0" applyNumberFormat="1" applyFont="1" applyFill="1" applyBorder="1" applyAlignment="1">
      <alignment vertical="center"/>
    </xf>
    <xf numFmtId="0" fontId="37" fillId="0" borderId="29" xfId="0" applyNumberFormat="1" applyFont="1" applyFill="1" applyBorder="1" applyAlignment="1">
      <alignment vertical="center"/>
    </xf>
    <xf numFmtId="0" fontId="40" fillId="0" borderId="36" xfId="0" applyNumberFormat="1" applyFont="1" applyFill="1" applyBorder="1" applyAlignment="1">
      <alignment vertical="center"/>
    </xf>
    <xf numFmtId="0" fontId="40" fillId="0" borderId="28" xfId="0" applyNumberFormat="1" applyFont="1" applyFill="1" applyBorder="1" applyAlignment="1">
      <alignment vertical="center"/>
    </xf>
    <xf numFmtId="0" fontId="40" fillId="0" borderId="37" xfId="0" applyNumberFormat="1" applyFont="1" applyFill="1" applyBorder="1" applyAlignment="1">
      <alignment horizontal="center" vertical="center"/>
    </xf>
    <xf numFmtId="0" fontId="0" fillId="0" borderId="14" xfId="0" applyNumberFormat="1" applyFont="1" applyFill="1" applyBorder="1" applyAlignment="1">
      <alignment vertical="center"/>
    </xf>
    <xf numFmtId="186" fontId="41" fillId="0" borderId="38" xfId="0" applyNumberFormat="1" applyFont="1" applyFill="1" applyBorder="1" applyAlignment="1">
      <alignment horizontal="center" vertical="center"/>
    </xf>
    <xf numFmtId="180" fontId="42" fillId="0" borderId="0" xfId="0" applyNumberFormat="1" applyFont="1" applyFill="1" applyAlignment="1">
      <alignment horizontal="center" vertical="center"/>
    </xf>
    <xf numFmtId="0" fontId="43" fillId="0" borderId="16" xfId="0" applyNumberFormat="1" applyFont="1" applyFill="1" applyBorder="1" applyAlignment="1">
      <alignment vertical="center"/>
    </xf>
    <xf numFmtId="0" fontId="43" fillId="0" borderId="0" xfId="0" applyNumberFormat="1" applyFont="1" applyFill="1" applyAlignment="1">
      <alignment vertical="center"/>
    </xf>
    <xf numFmtId="180" fontId="43" fillId="0" borderId="0" xfId="0" applyNumberFormat="1" applyFont="1" applyFill="1" applyAlignment="1">
      <alignment horizontal="center" vertical="center"/>
    </xf>
    <xf numFmtId="180" fontId="43" fillId="0" borderId="38" xfId="0" applyNumberFormat="1" applyFont="1" applyFill="1" applyBorder="1" applyAlignment="1">
      <alignment horizontal="center" vertical="center"/>
    </xf>
    <xf numFmtId="185" fontId="43" fillId="18" borderId="39" xfId="0" applyNumberFormat="1" applyFont="1" applyFill="1" applyBorder="1" applyAlignment="1">
      <alignment vertical="center"/>
    </xf>
    <xf numFmtId="0" fontId="42" fillId="0" borderId="0" xfId="0" applyNumberFormat="1" applyFont="1" applyFill="1" applyAlignment="1">
      <alignment vertical="center"/>
    </xf>
    <xf numFmtId="179" fontId="42" fillId="0" borderId="0" xfId="0" applyNumberFormat="1" applyFont="1" applyFill="1" applyAlignment="1">
      <alignment horizontal="center" vertical="center"/>
    </xf>
    <xf numFmtId="179" fontId="42" fillId="0" borderId="0" xfId="0" applyNumberFormat="1" applyFont="1" applyFill="1" applyAlignment="1">
      <alignment horizontal="left" vertical="center"/>
    </xf>
    <xf numFmtId="18" fontId="42" fillId="0" borderId="0" xfId="0" applyNumberFormat="1" applyFont="1" applyFill="1" applyAlignment="1">
      <alignment horizontal="left" indent="1"/>
    </xf>
    <xf numFmtId="0" fontId="42" fillId="0" borderId="0" xfId="0" applyNumberFormat="1" applyFont="1" applyFill="1" applyAlignment="1" applyProtection="1">
      <alignment horizontal="right" vertical="center"/>
      <protection/>
    </xf>
    <xf numFmtId="0" fontId="42" fillId="0" borderId="25" xfId="0" applyNumberFormat="1" applyFont="1" applyFill="1" applyBorder="1" applyAlignment="1" applyProtection="1">
      <alignment horizontal="right" vertical="center"/>
      <protection/>
    </xf>
    <xf numFmtId="0" fontId="44" fillId="0" borderId="25" xfId="0" applyNumberFormat="1" applyFont="1" applyFill="1" applyBorder="1" applyAlignment="1" applyProtection="1">
      <alignment horizontal="center" vertical="center" wrapText="1"/>
      <protection/>
    </xf>
    <xf numFmtId="179" fontId="41" fillId="0" borderId="0" xfId="0" applyNumberFormat="1" applyFont="1" applyFill="1" applyAlignment="1" applyProtection="1">
      <alignment horizontal="center" vertical="center"/>
      <protection/>
    </xf>
    <xf numFmtId="0" fontId="41" fillId="0" borderId="0" xfId="0" applyNumberFormat="1" applyFont="1" applyFill="1" applyAlignment="1" applyProtection="1">
      <alignment vertical="center"/>
      <protection/>
    </xf>
    <xf numFmtId="0" fontId="45" fillId="0" borderId="0" xfId="0" applyNumberFormat="1" applyFont="1" applyFill="1" applyAlignment="1" applyProtection="1">
      <alignment horizontal="left" vertical="center"/>
      <protection/>
    </xf>
    <xf numFmtId="0" fontId="43" fillId="0" borderId="0" xfId="0" applyNumberFormat="1" applyFont="1" applyFill="1" applyAlignment="1" applyProtection="1">
      <alignment vertical="center"/>
      <protection/>
    </xf>
    <xf numFmtId="0" fontId="42" fillId="0" borderId="0" xfId="0" applyNumberFormat="1" applyFont="1" applyFill="1" applyAlignment="1">
      <alignment horizontal="right" vertical="top"/>
    </xf>
    <xf numFmtId="0" fontId="42" fillId="0" borderId="0" xfId="0" applyNumberFormat="1" applyFont="1" applyFill="1" applyAlignment="1" applyProtection="1">
      <alignment horizontal="right" vertical="top"/>
      <protection/>
    </xf>
    <xf numFmtId="179" fontId="41" fillId="0" borderId="0" xfId="0" applyNumberFormat="1" applyFont="1" applyFill="1" applyAlignment="1" applyProtection="1">
      <alignment horizontal="left" vertical="center"/>
      <protection/>
    </xf>
    <xf numFmtId="0" fontId="46" fillId="0" borderId="37" xfId="0" applyNumberFormat="1" applyFont="1" applyFill="1" applyBorder="1" applyAlignment="1">
      <alignment horizontal="center" vertical="center"/>
    </xf>
    <xf numFmtId="1" fontId="47" fillId="0" borderId="0" xfId="0" applyNumberFormat="1" applyFont="1" applyFill="1" applyAlignment="1">
      <alignment vertical="center"/>
    </xf>
    <xf numFmtId="0" fontId="46" fillId="0" borderId="27" xfId="0" applyNumberFormat="1" applyFont="1" applyFill="1" applyBorder="1" applyAlignment="1">
      <alignment horizontal="center" vertical="center"/>
    </xf>
    <xf numFmtId="0" fontId="46" fillId="0" borderId="12" xfId="0" applyNumberFormat="1" applyFont="1" applyFill="1" applyBorder="1" applyAlignment="1">
      <alignment horizontal="center" vertical="center"/>
    </xf>
    <xf numFmtId="1" fontId="46" fillId="0" borderId="37" xfId="0" applyNumberFormat="1" applyFont="1" applyFill="1" applyBorder="1" applyAlignment="1">
      <alignment horizontal="center" vertical="center"/>
    </xf>
    <xf numFmtId="5" fontId="46" fillId="0" borderId="37" xfId="0" applyNumberFormat="1" applyFont="1" applyFill="1" applyBorder="1" applyAlignment="1">
      <alignment horizontal="center" vertical="center"/>
    </xf>
    <xf numFmtId="5" fontId="46" fillId="0" borderId="28" xfId="0" applyNumberFormat="1" applyFont="1" applyFill="1" applyBorder="1" applyAlignment="1">
      <alignment horizontal="center" vertical="center"/>
    </xf>
    <xf numFmtId="5" fontId="46" fillId="0" borderId="27" xfId="0" applyNumberFormat="1" applyFont="1" applyFill="1" applyBorder="1" applyAlignment="1">
      <alignment horizontal="center" vertical="center"/>
    </xf>
    <xf numFmtId="5" fontId="48" fillId="0" borderId="34" xfId="0" applyNumberFormat="1" applyFont="1" applyFill="1" applyBorder="1" applyAlignment="1">
      <alignment horizontal="center" vertical="center"/>
    </xf>
    <xf numFmtId="1" fontId="46" fillId="0" borderId="0" xfId="0" applyNumberFormat="1" applyFont="1" applyFill="1" applyAlignment="1">
      <alignment horizontal="center" vertical="center"/>
    </xf>
    <xf numFmtId="5" fontId="46" fillId="0" borderId="0" xfId="0" applyNumberFormat="1" applyFont="1" applyFill="1" applyAlignment="1">
      <alignment horizontal="center" vertical="center"/>
    </xf>
    <xf numFmtId="5" fontId="46" fillId="0" borderId="11" xfId="0" applyNumberFormat="1" applyFont="1" applyFill="1" applyBorder="1" applyAlignment="1">
      <alignment horizontal="center" vertical="center"/>
    </xf>
    <xf numFmtId="5" fontId="46" fillId="0" borderId="12" xfId="0" applyNumberFormat="1" applyFont="1" applyFill="1" applyBorder="1" applyAlignment="1">
      <alignment horizontal="center" vertical="center"/>
    </xf>
    <xf numFmtId="5" fontId="48" fillId="0" borderId="35" xfId="0" applyNumberFormat="1" applyFont="1" applyFill="1" applyBorder="1" applyAlignment="1">
      <alignment horizontal="center" vertical="center"/>
    </xf>
    <xf numFmtId="5" fontId="47" fillId="0" borderId="0" xfId="0" applyNumberFormat="1" applyFont="1" applyFill="1" applyAlignment="1">
      <alignment vertical="center"/>
    </xf>
    <xf numFmtId="178" fontId="47" fillId="0" borderId="0" xfId="0" applyNumberFormat="1" applyFont="1" applyFill="1" applyAlignment="1">
      <alignment vertical="center"/>
    </xf>
    <xf numFmtId="5" fontId="46" fillId="0" borderId="0" xfId="0" applyNumberFormat="1" applyFont="1" applyFill="1" applyAlignment="1">
      <alignment vertical="center"/>
    </xf>
    <xf numFmtId="179" fontId="47" fillId="0" borderId="0" xfId="0" applyNumberFormat="1" applyFont="1" applyFill="1" applyAlignment="1">
      <alignment vertical="center"/>
    </xf>
    <xf numFmtId="0" fontId="23" fillId="0" borderId="0" xfId="0" applyNumberFormat="1" applyFont="1" applyFill="1" applyAlignment="1">
      <alignment/>
    </xf>
    <xf numFmtId="0" fontId="0" fillId="0" borderId="0" xfId="0" applyNumberFormat="1" applyFont="1" applyFill="1" applyAlignment="1">
      <alignment/>
    </xf>
    <xf numFmtId="0" fontId="32" fillId="0" borderId="0" xfId="0" applyNumberFormat="1" applyFont="1" applyFill="1" applyAlignment="1">
      <alignment/>
    </xf>
    <xf numFmtId="0" fontId="23" fillId="0" borderId="0" xfId="0" applyNumberFormat="1" applyFont="1" applyFill="1" applyAlignment="1">
      <alignment vertical="top"/>
    </xf>
    <xf numFmtId="0" fontId="0" fillId="0" borderId="0" xfId="0" applyNumberFormat="1" applyFont="1" applyFill="1" applyAlignment="1">
      <alignment vertical="top"/>
    </xf>
    <xf numFmtId="0" fontId="32" fillId="0" borderId="0" xfId="0" applyNumberFormat="1" applyFont="1" applyFill="1" applyAlignment="1">
      <alignment vertical="top"/>
    </xf>
    <xf numFmtId="0" fontId="21" fillId="0" borderId="0" xfId="0" applyNumberFormat="1" applyFont="1" applyFill="1" applyAlignment="1">
      <alignment vertical="center"/>
    </xf>
    <xf numFmtId="0" fontId="33" fillId="0" borderId="10" xfId="0" applyNumberFormat="1" applyFont="1" applyFill="1" applyBorder="1" applyAlignment="1">
      <alignment vertical="center"/>
    </xf>
    <xf numFmtId="0" fontId="0" fillId="0" borderId="10" xfId="0" applyNumberFormat="1" applyFont="1" applyFill="1" applyBorder="1" applyAlignment="1">
      <alignment vertical="center"/>
    </xf>
    <xf numFmtId="0" fontId="33" fillId="0" borderId="13" xfId="0" applyNumberFormat="1" applyFont="1" applyFill="1" applyBorder="1" applyAlignment="1">
      <alignment vertical="top"/>
    </xf>
    <xf numFmtId="0" fontId="0" fillId="0" borderId="13" xfId="0" applyNumberFormat="1" applyFont="1" applyFill="1" applyBorder="1" applyAlignment="1">
      <alignment vertical="center"/>
    </xf>
    <xf numFmtId="0" fontId="21" fillId="0" borderId="40" xfId="0" applyNumberFormat="1" applyFont="1" applyFill="1" applyBorder="1" applyAlignment="1">
      <alignment horizontal="center" vertical="top"/>
    </xf>
    <xf numFmtId="0" fontId="21" fillId="0" borderId="41" xfId="0" applyNumberFormat="1" applyFont="1" applyFill="1" applyBorder="1" applyAlignment="1">
      <alignment vertical="top"/>
    </xf>
    <xf numFmtId="0" fontId="0" fillId="0" borderId="40" xfId="0" applyNumberFormat="1" applyFont="1" applyFill="1" applyBorder="1" applyAlignment="1">
      <alignment vertical="center"/>
    </xf>
    <xf numFmtId="0" fontId="32" fillId="0" borderId="13" xfId="0" applyNumberFormat="1" applyFont="1" applyFill="1" applyBorder="1" applyAlignment="1">
      <alignment vertical="center"/>
    </xf>
    <xf numFmtId="0" fontId="0" fillId="0" borderId="42" xfId="0" applyNumberFormat="1" applyFont="1" applyFill="1" applyBorder="1" applyAlignment="1">
      <alignment vertical="center"/>
    </xf>
    <xf numFmtId="0" fontId="21" fillId="0" borderId="43" xfId="0" applyNumberFormat="1" applyFont="1" applyFill="1" applyBorder="1" applyAlignment="1">
      <alignment horizontal="right" vertical="center"/>
    </xf>
    <xf numFmtId="0" fontId="21" fillId="0" borderId="44" xfId="0" applyNumberFormat="1" applyFont="1" applyFill="1" applyBorder="1" applyAlignment="1">
      <alignment vertical="center"/>
    </xf>
    <xf numFmtId="0" fontId="21" fillId="0" borderId="42" xfId="0" applyNumberFormat="1" applyFont="1" applyFill="1" applyBorder="1" applyAlignment="1">
      <alignment horizontal="center" vertical="center"/>
    </xf>
    <xf numFmtId="0" fontId="21" fillId="0" borderId="42" xfId="0" applyNumberFormat="1" applyFont="1" applyFill="1" applyBorder="1" applyAlignment="1">
      <alignment vertical="center"/>
    </xf>
    <xf numFmtId="0" fontId="21" fillId="0" borderId="41" xfId="0" applyNumberFormat="1" applyFont="1" applyFill="1" applyBorder="1" applyAlignment="1">
      <alignment horizontal="right" vertical="center"/>
    </xf>
    <xf numFmtId="0" fontId="21" fillId="0" borderId="13" xfId="0" applyNumberFormat="1" applyFont="1" applyFill="1" applyBorder="1" applyAlignment="1">
      <alignment vertical="center"/>
    </xf>
    <xf numFmtId="0" fontId="21" fillId="0" borderId="11" xfId="0" applyNumberFormat="1" applyFont="1" applyFill="1" applyBorder="1" applyAlignment="1">
      <alignment horizontal="center" vertical="center"/>
    </xf>
    <xf numFmtId="0" fontId="0" fillId="0" borderId="35" xfId="0" applyNumberFormat="1" applyFont="1" applyFill="1" applyBorder="1" applyAlignment="1">
      <alignment vertical="center"/>
    </xf>
    <xf numFmtId="0" fontId="21" fillId="0" borderId="35" xfId="0" applyNumberFormat="1" applyFont="1" applyFill="1" applyBorder="1" applyAlignment="1">
      <alignment horizontal="center" vertical="center"/>
    </xf>
    <xf numFmtId="0" fontId="21" fillId="0" borderId="31" xfId="0" applyNumberFormat="1" applyFont="1" applyFill="1" applyBorder="1" applyAlignment="1">
      <alignment horizontal="right" vertical="center"/>
    </xf>
    <xf numFmtId="0" fontId="21" fillId="0" borderId="10" xfId="0" applyNumberFormat="1" applyFont="1" applyFill="1" applyBorder="1" applyAlignment="1">
      <alignment vertical="center"/>
    </xf>
    <xf numFmtId="0" fontId="21" fillId="0" borderId="41" xfId="0" applyNumberFormat="1" applyFont="1" applyFill="1" applyBorder="1" applyAlignment="1">
      <alignment horizontal="center" vertical="center"/>
    </xf>
    <xf numFmtId="0" fontId="21" fillId="0" borderId="12" xfId="0" applyNumberFormat="1" applyFont="1" applyFill="1" applyBorder="1" applyAlignment="1">
      <alignment horizontal="center" vertical="center"/>
    </xf>
    <xf numFmtId="0" fontId="34" fillId="0" borderId="12" xfId="0" applyNumberFormat="1" applyFont="1" applyFill="1" applyBorder="1" applyAlignment="1">
      <alignment horizontal="center" vertical="center"/>
    </xf>
    <xf numFmtId="0" fontId="0" fillId="0" borderId="32" xfId="0" applyNumberFormat="1" applyFont="1" applyFill="1" applyBorder="1" applyAlignment="1">
      <alignment vertical="center"/>
    </xf>
    <xf numFmtId="0" fontId="0" fillId="0" borderId="33" xfId="0" applyNumberFormat="1" applyFont="1" applyFill="1" applyBorder="1" applyAlignment="1">
      <alignment vertical="center"/>
    </xf>
    <xf numFmtId="0" fontId="21" fillId="0" borderId="33" xfId="0" applyNumberFormat="1" applyFont="1" applyFill="1" applyBorder="1" applyAlignment="1">
      <alignment horizontal="center" vertical="center"/>
    </xf>
    <xf numFmtId="0" fontId="21" fillId="0" borderId="33" xfId="0" applyNumberFormat="1" applyFont="1" applyFill="1" applyBorder="1" applyAlignment="1">
      <alignment vertical="center"/>
    </xf>
    <xf numFmtId="0" fontId="21" fillId="0" borderId="31" xfId="0" applyNumberFormat="1" applyFont="1" applyFill="1" applyBorder="1" applyAlignment="1">
      <alignment horizontal="center" vertical="center"/>
    </xf>
    <xf numFmtId="5" fontId="21" fillId="0" borderId="43" xfId="0" applyNumberFormat="1" applyFont="1" applyFill="1" applyBorder="1" applyAlignment="1">
      <alignment horizontal="center" vertical="center"/>
    </xf>
    <xf numFmtId="0" fontId="21" fillId="0" borderId="38" xfId="0" applyNumberFormat="1" applyFont="1" applyFill="1" applyBorder="1" applyAlignment="1">
      <alignment horizontal="center" vertical="center"/>
    </xf>
    <xf numFmtId="0" fontId="32" fillId="0" borderId="38" xfId="0" applyNumberFormat="1" applyFont="1" applyFill="1" applyBorder="1" applyAlignment="1">
      <alignment horizontal="center" vertical="center"/>
    </xf>
    <xf numFmtId="0" fontId="21" fillId="0" borderId="43" xfId="0" applyNumberFormat="1" applyFont="1" applyFill="1" applyBorder="1" applyAlignment="1">
      <alignment horizontal="center" vertical="center"/>
    </xf>
    <xf numFmtId="0" fontId="1" fillId="0" borderId="44" xfId="0" applyNumberFormat="1" applyFont="1" applyFill="1" applyBorder="1" applyAlignment="1">
      <alignment vertical="center"/>
    </xf>
    <xf numFmtId="0" fontId="23" fillId="0" borderId="42"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43" xfId="0" applyNumberFormat="1" applyFont="1" applyFill="1" applyBorder="1" applyAlignment="1">
      <alignment vertical="center"/>
    </xf>
    <xf numFmtId="0" fontId="21" fillId="0" borderId="40" xfId="0" applyNumberFormat="1" applyFont="1" applyFill="1" applyBorder="1" applyAlignment="1">
      <alignment horizontal="center" vertical="center"/>
    </xf>
    <xf numFmtId="0" fontId="0" fillId="19" borderId="41" xfId="0" applyNumberFormat="1" applyFont="1" applyFill="1" applyBorder="1" applyAlignment="1">
      <alignment vertical="center"/>
    </xf>
    <xf numFmtId="0" fontId="0" fillId="19" borderId="4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33" fillId="0" borderId="12" xfId="0" applyNumberFormat="1" applyFont="1" applyFill="1" applyBorder="1" applyAlignment="1">
      <alignment vertical="top"/>
    </xf>
    <xf numFmtId="0" fontId="21" fillId="0" borderId="32" xfId="0" applyNumberFormat="1" applyFont="1" applyFill="1" applyBorder="1" applyAlignment="1">
      <alignment vertical="center"/>
    </xf>
    <xf numFmtId="0" fontId="0" fillId="0" borderId="12" xfId="0" applyNumberFormat="1" applyFont="1" applyFill="1" applyBorder="1" applyAlignment="1">
      <alignment vertical="center"/>
    </xf>
    <xf numFmtId="0" fontId="0" fillId="19" borderId="31" xfId="0" applyNumberFormat="1" applyFont="1" applyFill="1" applyBorder="1" applyAlignment="1">
      <alignment vertical="center"/>
    </xf>
    <xf numFmtId="0" fontId="0" fillId="19" borderId="32" xfId="0" applyNumberFormat="1" applyFont="1" applyFill="1" applyBorder="1" applyAlignment="1">
      <alignment vertical="center"/>
    </xf>
    <xf numFmtId="0" fontId="0" fillId="19" borderId="13" xfId="0" applyNumberFormat="1" applyFont="1" applyFill="1" applyBorder="1" applyAlignment="1">
      <alignment vertical="center"/>
    </xf>
    <xf numFmtId="0" fontId="0" fillId="19" borderId="0" xfId="0" applyNumberFormat="1" applyFont="1" applyFill="1" applyAlignment="1">
      <alignment vertical="center"/>
    </xf>
    <xf numFmtId="0" fontId="0" fillId="19" borderId="11" xfId="0" applyNumberFormat="1" applyFont="1" applyFill="1" applyBorder="1" applyAlignment="1">
      <alignment vertical="center"/>
    </xf>
    <xf numFmtId="0" fontId="35" fillId="0" borderId="12" xfId="0" applyNumberFormat="1" applyFont="1" applyFill="1" applyBorder="1" applyAlignment="1">
      <alignment horizontal="center" vertical="center"/>
    </xf>
    <xf numFmtId="0" fontId="0" fillId="19" borderId="0" xfId="0" applyNumberFormat="1" applyFont="1" applyFill="1" applyBorder="1" applyAlignment="1">
      <alignment vertical="center"/>
    </xf>
    <xf numFmtId="0" fontId="0" fillId="0" borderId="31" xfId="0" applyNumberFormat="1" applyFont="1" applyFill="1" applyBorder="1" applyAlignment="1">
      <alignment vertical="center"/>
    </xf>
    <xf numFmtId="0" fontId="21" fillId="0" borderId="10" xfId="0" applyNumberFormat="1" applyFont="1" applyFill="1" applyBorder="1" applyAlignment="1">
      <alignment vertical="top"/>
    </xf>
    <xf numFmtId="0" fontId="32" fillId="0" borderId="45" xfId="0" applyNumberFormat="1" applyFont="1" applyFill="1" applyBorder="1" applyAlignment="1">
      <alignment vertical="center"/>
    </xf>
    <xf numFmtId="0" fontId="0" fillId="0" borderId="45" xfId="0" applyNumberFormat="1" applyFont="1" applyFill="1" applyBorder="1" applyAlignment="1">
      <alignment vertical="center"/>
    </xf>
    <xf numFmtId="0" fontId="0" fillId="0" borderId="44" xfId="0" applyNumberFormat="1" applyFont="1" applyFill="1" applyBorder="1" applyAlignment="1">
      <alignment vertical="center"/>
    </xf>
    <xf numFmtId="0" fontId="32" fillId="0" borderId="43" xfId="0" applyNumberFormat="1" applyFont="1" applyFill="1" applyBorder="1" applyAlignment="1">
      <alignment vertical="center"/>
    </xf>
    <xf numFmtId="0" fontId="0" fillId="0" borderId="41" xfId="0" applyNumberFormat="1" applyFont="1" applyFill="1" applyBorder="1" applyAlignment="1">
      <alignment vertical="center"/>
    </xf>
    <xf numFmtId="0" fontId="0" fillId="0" borderId="11" xfId="0" applyNumberFormat="1" applyFont="1" applyFill="1" applyBorder="1" applyAlignment="1">
      <alignment vertical="center"/>
    </xf>
    <xf numFmtId="0" fontId="21" fillId="0" borderId="12" xfId="0" applyNumberFormat="1" applyFont="1" applyFill="1" applyBorder="1" applyAlignment="1">
      <alignment horizontal="right" vertical="center"/>
    </xf>
    <xf numFmtId="0" fontId="21" fillId="0" borderId="11" xfId="0" applyNumberFormat="1" applyFont="1" applyFill="1" applyBorder="1" applyAlignment="1">
      <alignment vertical="center"/>
    </xf>
    <xf numFmtId="0" fontId="21" fillId="0" borderId="43" xfId="0" applyNumberFormat="1" applyFont="1" applyFill="1" applyBorder="1" applyAlignment="1">
      <alignment vertical="center"/>
    </xf>
    <xf numFmtId="0" fontId="32" fillId="0" borderId="46" xfId="0" applyNumberFormat="1" applyFont="1" applyFill="1" applyBorder="1" applyAlignment="1">
      <alignment vertical="center"/>
    </xf>
    <xf numFmtId="0" fontId="21" fillId="0" borderId="45" xfId="0" applyNumberFormat="1" applyFont="1" applyFill="1" applyBorder="1" applyAlignment="1">
      <alignment vertical="center"/>
    </xf>
    <xf numFmtId="0" fontId="21" fillId="0" borderId="45" xfId="0" applyNumberFormat="1" applyFont="1" applyFill="1" applyBorder="1" applyAlignment="1">
      <alignment horizontal="right" vertical="center"/>
    </xf>
    <xf numFmtId="0" fontId="21" fillId="20" borderId="41" xfId="0" applyNumberFormat="1" applyFont="1" applyFill="1" applyBorder="1" applyAlignment="1">
      <alignment vertical="center"/>
    </xf>
    <xf numFmtId="0" fontId="21" fillId="0" borderId="41" xfId="0" applyNumberFormat="1" applyFont="1" applyFill="1" applyBorder="1" applyAlignment="1">
      <alignment vertical="center"/>
    </xf>
    <xf numFmtId="0" fontId="21" fillId="20" borderId="31" xfId="0" applyNumberFormat="1" applyFont="1" applyFill="1" applyBorder="1" applyAlignment="1">
      <alignment vertical="center"/>
    </xf>
    <xf numFmtId="0" fontId="21" fillId="0" borderId="31" xfId="0" applyNumberFormat="1" applyFont="1" applyFill="1" applyBorder="1" applyAlignment="1">
      <alignment vertical="center"/>
    </xf>
    <xf numFmtId="0" fontId="21" fillId="20" borderId="13" xfId="0" applyNumberFormat="1" applyFont="1" applyFill="1" applyBorder="1" applyAlignment="1">
      <alignment vertical="center"/>
    </xf>
    <xf numFmtId="0" fontId="21" fillId="20" borderId="45" xfId="0" applyNumberFormat="1" applyFont="1" applyFill="1" applyBorder="1" applyAlignment="1">
      <alignment vertical="center"/>
    </xf>
    <xf numFmtId="0" fontId="21" fillId="20" borderId="12" xfId="0" applyNumberFormat="1" applyFont="1" applyFill="1" applyBorder="1" applyAlignment="1">
      <alignment vertical="center"/>
    </xf>
    <xf numFmtId="0" fontId="21" fillId="20" borderId="0" xfId="0" applyNumberFormat="1" applyFont="1" applyFill="1" applyAlignment="1">
      <alignment vertical="center"/>
    </xf>
    <xf numFmtId="0" fontId="21" fillId="20" borderId="11" xfId="0" applyNumberFormat="1" applyFont="1" applyFill="1" applyBorder="1" applyAlignment="1">
      <alignment vertical="center"/>
    </xf>
    <xf numFmtId="0" fontId="21" fillId="20" borderId="10" xfId="0" applyNumberFormat="1" applyFont="1" applyFill="1" applyBorder="1" applyAlignment="1">
      <alignment vertical="center"/>
    </xf>
    <xf numFmtId="0" fontId="0" fillId="20" borderId="10" xfId="0" applyNumberFormat="1" applyFont="1" applyFill="1" applyBorder="1" applyAlignment="1">
      <alignment vertical="center"/>
    </xf>
    <xf numFmtId="0" fontId="0" fillId="20" borderId="45" xfId="0" applyNumberFormat="1" applyFont="1" applyFill="1" applyBorder="1" applyAlignment="1">
      <alignment vertical="center"/>
    </xf>
    <xf numFmtId="0" fontId="33" fillId="0" borderId="13" xfId="0" applyNumberFormat="1" applyFont="1" applyFill="1" applyBorder="1" applyAlignment="1">
      <alignment vertical="center"/>
    </xf>
    <xf numFmtId="0" fontId="21" fillId="0" borderId="13" xfId="0" applyNumberFormat="1" applyFont="1" applyFill="1" applyBorder="1" applyAlignment="1">
      <alignment horizontal="center" vertical="center"/>
    </xf>
    <xf numFmtId="0" fontId="21" fillId="0" borderId="13" xfId="0" applyNumberFormat="1" applyFont="1" applyFill="1" applyBorder="1" applyAlignment="1">
      <alignment horizontal="right" vertical="center"/>
    </xf>
    <xf numFmtId="0" fontId="33" fillId="0" borderId="0" xfId="0" applyNumberFormat="1" applyFont="1" applyFill="1" applyAlignment="1">
      <alignment vertical="top"/>
    </xf>
    <xf numFmtId="0" fontId="21" fillId="0" borderId="0" xfId="0" applyNumberFormat="1" applyFont="1" applyFill="1" applyAlignment="1">
      <alignment horizontal="center" vertical="top"/>
    </xf>
    <xf numFmtId="0" fontId="21" fillId="0" borderId="0" xfId="0" applyNumberFormat="1" applyFont="1" applyFill="1" applyAlignment="1">
      <alignment horizontal="right" vertical="top"/>
    </xf>
    <xf numFmtId="0" fontId="0" fillId="21" borderId="0" xfId="0" applyNumberFormat="1" applyFont="1" applyFill="1" applyAlignment="1">
      <alignment vertical="center"/>
    </xf>
    <xf numFmtId="0" fontId="49" fillId="0" borderId="44" xfId="0" applyNumberFormat="1" applyFont="1" applyFill="1" applyBorder="1" applyAlignment="1">
      <alignment horizontal="center" vertical="center"/>
    </xf>
    <xf numFmtId="1" fontId="49" fillId="0" borderId="38" xfId="0" applyNumberFormat="1" applyFont="1" applyFill="1" applyBorder="1" applyAlignment="1">
      <alignment horizontal="center" vertical="center"/>
    </xf>
    <xf numFmtId="5" fontId="49" fillId="0" borderId="38" xfId="0" applyNumberFormat="1" applyFont="1" applyFill="1" applyBorder="1" applyAlignment="1">
      <alignment horizontal="center" vertical="center"/>
    </xf>
    <xf numFmtId="5" fontId="49" fillId="0" borderId="43" xfId="0" applyNumberFormat="1" applyFont="1" applyFill="1" applyBorder="1" applyAlignment="1">
      <alignment horizontal="center" vertical="center"/>
    </xf>
    <xf numFmtId="0" fontId="44" fillId="0" borderId="44" xfId="0" applyNumberFormat="1" applyFont="1" applyFill="1" applyBorder="1" applyAlignment="1">
      <alignment horizontal="center" vertical="center"/>
    </xf>
    <xf numFmtId="0" fontId="49" fillId="0" borderId="38" xfId="0" applyNumberFormat="1" applyFont="1" applyFill="1" applyBorder="1" applyAlignment="1">
      <alignment horizontal="center" vertical="center"/>
    </xf>
    <xf numFmtId="0" fontId="50" fillId="0" borderId="38" xfId="0" applyNumberFormat="1" applyFont="1" applyFill="1" applyBorder="1" applyAlignment="1">
      <alignment horizontal="center" vertical="center"/>
    </xf>
    <xf numFmtId="0" fontId="49" fillId="0" borderId="43" xfId="0" applyNumberFormat="1" applyFont="1" applyFill="1" applyBorder="1" applyAlignment="1">
      <alignment horizontal="center" vertical="center"/>
    </xf>
    <xf numFmtId="187" fontId="49" fillId="0" borderId="33" xfId="0" applyNumberFormat="1" applyFont="1" applyFill="1" applyBorder="1" applyAlignment="1">
      <alignment horizontal="center"/>
    </xf>
    <xf numFmtId="182" fontId="44" fillId="0" borderId="31" xfId="0" applyNumberFormat="1" applyFont="1" applyFill="1" applyBorder="1" applyAlignment="1">
      <alignment horizontal="center" vertical="center"/>
    </xf>
    <xf numFmtId="0" fontId="44" fillId="0" borderId="32" xfId="0" applyNumberFormat="1" applyFont="1" applyFill="1" applyBorder="1" applyAlignment="1">
      <alignment horizontal="center" vertical="center"/>
    </xf>
    <xf numFmtId="1" fontId="49" fillId="0" borderId="11" xfId="0" applyNumberFormat="1" applyFont="1" applyFill="1" applyBorder="1" applyAlignment="1">
      <alignment horizontal="center" vertical="center"/>
    </xf>
    <xf numFmtId="5" fontId="49" fillId="0" borderId="11" xfId="0" applyNumberFormat="1" applyFont="1" applyFill="1" applyBorder="1" applyAlignment="1">
      <alignment horizontal="center" vertical="center"/>
    </xf>
    <xf numFmtId="5" fontId="49" fillId="0" borderId="11" xfId="0" applyNumberFormat="1" applyFont="1" applyFill="1" applyBorder="1" applyAlignment="1">
      <alignment horizontal="left" vertical="center"/>
    </xf>
    <xf numFmtId="5" fontId="49" fillId="0" borderId="0" xfId="0" applyNumberFormat="1" applyFont="1" applyFill="1" applyAlignment="1">
      <alignment horizontal="center" vertical="center"/>
    </xf>
    <xf numFmtId="178" fontId="49" fillId="0" borderId="11" xfId="0" applyNumberFormat="1" applyFont="1" applyFill="1" applyBorder="1" applyAlignment="1">
      <alignment horizontal="center" vertical="center"/>
    </xf>
    <xf numFmtId="7" fontId="49" fillId="0" borderId="44" xfId="0" applyNumberFormat="1" applyFont="1" applyFill="1" applyBorder="1" applyAlignment="1">
      <alignment vertical="center"/>
    </xf>
    <xf numFmtId="0" fontId="49" fillId="0" borderId="43" xfId="0" applyNumberFormat="1" applyFont="1" applyFill="1" applyBorder="1" applyAlignment="1">
      <alignment vertical="center"/>
    </xf>
    <xf numFmtId="5" fontId="49" fillId="0" borderId="32" xfId="0" applyNumberFormat="1" applyFont="1" applyFill="1" applyBorder="1" applyAlignment="1">
      <alignment horizontal="center" vertical="center"/>
    </xf>
    <xf numFmtId="5" fontId="49" fillId="0" borderId="10" xfId="0" applyNumberFormat="1" applyFont="1" applyFill="1" applyBorder="1" applyAlignment="1">
      <alignment horizontal="center" vertical="center"/>
    </xf>
    <xf numFmtId="42" fontId="50" fillId="0" borderId="38" xfId="0" applyNumberFormat="1" applyFont="1" applyFill="1" applyBorder="1" applyAlignment="1">
      <alignment horizontal="center" vertical="center"/>
    </xf>
    <xf numFmtId="183" fontId="51" fillId="0" borderId="0" xfId="0" applyFont="1" applyAlignment="1">
      <alignment vertical="center"/>
    </xf>
    <xf numFmtId="0" fontId="38" fillId="0" borderId="25" xfId="0" applyNumberFormat="1" applyFont="1" applyFill="1" applyBorder="1" applyAlignment="1">
      <alignment horizontal="center" vertical="center"/>
    </xf>
    <xf numFmtId="183" fontId="37" fillId="0" borderId="25" xfId="0" applyFont="1" applyBorder="1" applyAlignment="1">
      <alignment horizontal="center" vertical="center"/>
    </xf>
    <xf numFmtId="0" fontId="43" fillId="0" borderId="0" xfId="0" applyNumberFormat="1" applyFont="1" applyFill="1" applyAlignment="1">
      <alignment horizontal="left" vertical="center"/>
    </xf>
    <xf numFmtId="0" fontId="0" fillId="0" borderId="12" xfId="0" applyNumberFormat="1" applyFont="1" applyFill="1" applyBorder="1" applyAlignment="1">
      <alignment horizontal="left" vertical="center"/>
    </xf>
    <xf numFmtId="0" fontId="0" fillId="0" borderId="47" xfId="0" applyNumberFormat="1" applyFill="1" applyBorder="1" applyAlignment="1">
      <alignment horizontal="right" vertical="center"/>
    </xf>
    <xf numFmtId="180" fontId="42" fillId="0" borderId="48" xfId="0" applyNumberFormat="1" applyFont="1" applyFill="1" applyBorder="1" applyAlignment="1">
      <alignment horizontal="center" vertical="center"/>
    </xf>
    <xf numFmtId="0" fontId="0" fillId="0" borderId="49" xfId="0" applyNumberFormat="1" applyFill="1" applyBorder="1" applyAlignment="1">
      <alignment vertical="center"/>
    </xf>
    <xf numFmtId="180" fontId="42" fillId="0" borderId="50" xfId="0" applyNumberFormat="1" applyFont="1" applyFill="1" applyBorder="1" applyAlignment="1">
      <alignment horizontal="center" vertical="center"/>
    </xf>
    <xf numFmtId="0" fontId="0" fillId="0" borderId="0" xfId="0" applyNumberFormat="1" applyFont="1" applyFill="1" applyAlignment="1">
      <alignment horizontal="right" vertical="center"/>
    </xf>
    <xf numFmtId="0" fontId="31" fillId="0" borderId="0" xfId="0" applyNumberFormat="1" applyFont="1" applyFill="1" applyAlignment="1">
      <alignment vertical="center"/>
    </xf>
    <xf numFmtId="0" fontId="1" fillId="0" borderId="25" xfId="0" applyNumberFormat="1" applyFont="1" applyFill="1" applyBorder="1" applyAlignment="1" applyProtection="1">
      <alignment horizontal="center" vertical="center"/>
      <protection/>
    </xf>
    <xf numFmtId="0" fontId="0" fillId="0" borderId="0" xfId="0" applyNumberFormat="1" applyFont="1" applyFill="1" applyAlignment="1" applyProtection="1">
      <alignment vertical="center"/>
      <protection/>
    </xf>
    <xf numFmtId="0" fontId="23" fillId="0" borderId="0" xfId="0" applyNumberFormat="1" applyFont="1" applyFill="1" applyAlignment="1">
      <alignment horizontal="right" vertical="center"/>
    </xf>
    <xf numFmtId="181" fontId="42" fillId="0" borderId="0" xfId="0" applyNumberFormat="1" applyFont="1" applyFill="1" applyAlignment="1">
      <alignment horizontal="left" vertical="center"/>
    </xf>
    <xf numFmtId="0" fontId="38" fillId="0" borderId="24" xfId="0" applyNumberFormat="1" applyFont="1" applyFill="1" applyBorder="1" applyAlignment="1">
      <alignment horizontal="center" vertical="center"/>
    </xf>
    <xf numFmtId="183" fontId="37" fillId="0" borderId="24" xfId="0" applyFont="1" applyBorder="1" applyAlignment="1">
      <alignment horizontal="center" vertical="center"/>
    </xf>
    <xf numFmtId="0" fontId="0" fillId="0" borderId="0" xfId="0" applyNumberFormat="1" applyFont="1" applyFill="1" applyAlignment="1" applyProtection="1">
      <alignment horizontal="center" vertical="center"/>
      <protection/>
    </xf>
    <xf numFmtId="0" fontId="1" fillId="0" borderId="18"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0" borderId="23" xfId="0" applyNumberFormat="1" applyFont="1" applyFill="1" applyBorder="1" applyAlignment="1" applyProtection="1">
      <alignment horizontal="right" vertical="center"/>
      <protection/>
    </xf>
    <xf numFmtId="0" fontId="1" fillId="0" borderId="51" xfId="0" applyNumberFormat="1" applyFont="1" applyFill="1" applyBorder="1" applyAlignment="1" applyProtection="1">
      <alignment horizontal="center" vertical="center"/>
      <protection/>
    </xf>
    <xf numFmtId="0" fontId="44" fillId="0" borderId="25" xfId="0" applyNumberFormat="1" applyFont="1" applyFill="1" applyBorder="1" applyAlignment="1" applyProtection="1">
      <alignment horizontal="center" vertical="center"/>
      <protection/>
    </xf>
    <xf numFmtId="0" fontId="1" fillId="0" borderId="52" xfId="0" applyNumberFormat="1" applyFont="1" applyFill="1" applyBorder="1" applyAlignment="1" applyProtection="1">
      <alignment horizontal="center" vertical="center"/>
      <protection/>
    </xf>
    <xf numFmtId="0" fontId="52" fillId="0" borderId="0" xfId="0" applyNumberFormat="1" applyFont="1" applyFill="1" applyAlignment="1">
      <alignment vertical="center"/>
    </xf>
    <xf numFmtId="0" fontId="0" fillId="0" borderId="0" xfId="0" applyNumberFormat="1" applyFont="1" applyFill="1" applyBorder="1" applyAlignment="1" applyProtection="1">
      <alignment vertical="center"/>
      <protection/>
    </xf>
    <xf numFmtId="0" fontId="0" fillId="0" borderId="0" xfId="0" applyNumberFormat="1" applyFont="1" applyFill="1" applyAlignment="1" applyProtection="1">
      <alignment horizontal="right" vertical="center"/>
      <protection/>
    </xf>
    <xf numFmtId="0" fontId="0" fillId="0" borderId="0" xfId="0" applyNumberFormat="1" applyFont="1" applyFill="1" applyAlignment="1">
      <alignment horizontal="left" vertical="center"/>
    </xf>
    <xf numFmtId="0" fontId="1" fillId="0" borderId="21" xfId="0" applyNumberFormat="1" applyFont="1" applyFill="1" applyBorder="1" applyAlignment="1" applyProtection="1">
      <alignment horizontal="center" vertical="center"/>
      <protection/>
    </xf>
    <xf numFmtId="0" fontId="1" fillId="0" borderId="23"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183" fontId="37" fillId="0" borderId="0" xfId="0" applyFont="1" applyAlignment="1">
      <alignment horizontal="left" indent="1"/>
    </xf>
    <xf numFmtId="1" fontId="42" fillId="0" borderId="0" xfId="0" applyNumberFormat="1" applyFont="1" applyFill="1" applyAlignment="1" applyProtection="1">
      <alignment horizontal="center" vertical="center" wrapText="1"/>
      <protection/>
    </xf>
    <xf numFmtId="1" fontId="42" fillId="0" borderId="0" xfId="0" applyNumberFormat="1" applyFont="1" applyFill="1" applyAlignment="1" applyProtection="1">
      <alignment horizontal="center" vertical="center"/>
      <protection/>
    </xf>
    <xf numFmtId="1" fontId="42" fillId="0" borderId="25" xfId="0" applyNumberFormat="1" applyFont="1" applyFill="1" applyBorder="1" applyAlignment="1" applyProtection="1">
      <alignment horizontal="center" vertical="center"/>
      <protection/>
    </xf>
    <xf numFmtId="0" fontId="0" fillId="0" borderId="0" xfId="0" applyNumberFormat="1" applyFont="1" applyFill="1" applyAlignment="1" quotePrefix="1">
      <alignment vertical="center"/>
    </xf>
    <xf numFmtId="0" fontId="0" fillId="0" borderId="27" xfId="0" applyNumberFormat="1" applyFont="1" applyFill="1" applyBorder="1" applyAlignment="1">
      <alignment vertical="center"/>
    </xf>
    <xf numFmtId="0" fontId="29" fillId="0" borderId="37" xfId="0" applyNumberFormat="1" applyFont="1" applyFill="1" applyBorder="1" applyAlignment="1">
      <alignment horizontal="center" vertical="center"/>
    </xf>
    <xf numFmtId="0" fontId="0" fillId="0" borderId="37" xfId="0" applyNumberFormat="1" applyFont="1" applyFill="1" applyBorder="1" applyAlignment="1">
      <alignment vertical="center"/>
    </xf>
    <xf numFmtId="0" fontId="0" fillId="0" borderId="28" xfId="0" applyNumberFormat="1" applyFont="1" applyFill="1" applyBorder="1" applyAlignment="1">
      <alignment vertical="center"/>
    </xf>
    <xf numFmtId="0" fontId="29" fillId="0" borderId="0" xfId="0" applyNumberFormat="1" applyFont="1" applyFill="1" applyAlignment="1">
      <alignment horizontal="center" vertical="center"/>
    </xf>
    <xf numFmtId="0" fontId="29" fillId="0" borderId="12" xfId="0" applyNumberFormat="1" applyFont="1" applyFill="1" applyBorder="1" applyAlignment="1">
      <alignment horizontal="center" vertical="center"/>
    </xf>
    <xf numFmtId="0" fontId="29" fillId="0" borderId="0" xfId="0" applyNumberFormat="1" applyFont="1" applyFill="1" applyBorder="1" applyAlignment="1">
      <alignment horizontal="center" vertical="center"/>
    </xf>
    <xf numFmtId="0" fontId="29" fillId="0" borderId="11" xfId="0" applyNumberFormat="1" applyFont="1" applyFill="1" applyBorder="1" applyAlignment="1">
      <alignment horizontal="center" vertical="center"/>
    </xf>
    <xf numFmtId="0" fontId="0" fillId="0" borderId="29" xfId="0" applyNumberFormat="1" applyFont="1" applyFill="1" applyBorder="1" applyAlignment="1">
      <alignment vertical="center"/>
    </xf>
    <xf numFmtId="0" fontId="29" fillId="0" borderId="26" xfId="0" applyNumberFormat="1" applyFont="1" applyFill="1" applyBorder="1" applyAlignment="1">
      <alignment horizontal="center" vertical="center"/>
    </xf>
    <xf numFmtId="0" fontId="0" fillId="0" borderId="26" xfId="0" applyNumberFormat="1" applyFont="1" applyFill="1" applyBorder="1" applyAlignment="1">
      <alignment vertical="center"/>
    </xf>
    <xf numFmtId="0" fontId="0" fillId="0" borderId="30" xfId="0" applyNumberFormat="1" applyFont="1" applyFill="1" applyBorder="1" applyAlignment="1">
      <alignment vertical="center"/>
    </xf>
    <xf numFmtId="0" fontId="0" fillId="0" borderId="37" xfId="0" applyNumberFormat="1" applyFill="1" applyBorder="1" applyAlignment="1">
      <alignment vertical="center"/>
    </xf>
    <xf numFmtId="0" fontId="0" fillId="0" borderId="28" xfId="0" applyNumberFormat="1" applyFill="1" applyBorder="1" applyAlignment="1">
      <alignment vertical="center"/>
    </xf>
    <xf numFmtId="0" fontId="29" fillId="0" borderId="35" xfId="0" applyNumberFormat="1" applyFont="1" applyFill="1" applyBorder="1" applyAlignment="1">
      <alignment horizontal="center" vertical="center"/>
    </xf>
    <xf numFmtId="0" fontId="29" fillId="0" borderId="34" xfId="0" applyNumberFormat="1" applyFont="1" applyFill="1" applyBorder="1" applyAlignment="1">
      <alignment horizontal="center" vertical="center"/>
    </xf>
    <xf numFmtId="0" fontId="29" fillId="0" borderId="36" xfId="0" applyNumberFormat="1" applyFont="1" applyFill="1" applyBorder="1" applyAlignment="1">
      <alignment horizontal="center" vertical="center"/>
    </xf>
    <xf numFmtId="0" fontId="29" fillId="0" borderId="53" xfId="0" applyNumberFormat="1" applyFont="1" applyFill="1" applyBorder="1" applyAlignment="1">
      <alignment horizontal="center" vertical="center"/>
    </xf>
    <xf numFmtId="183" fontId="0" fillId="0" borderId="24" xfId="0" applyFont="1" applyFill="1" applyBorder="1" applyAlignment="1">
      <alignment horizontal="center" vertical="center" wrapText="1"/>
    </xf>
    <xf numFmtId="183" fontId="0" fillId="0" borderId="19" xfId="0" applyFont="1" applyFill="1" applyBorder="1" applyAlignment="1">
      <alignment horizontal="center" vertical="center" wrapText="1"/>
    </xf>
    <xf numFmtId="179" fontId="42" fillId="0" borderId="0" xfId="0" applyNumberFormat="1" applyFont="1" applyFill="1" applyAlignment="1">
      <alignment horizontal="left" indent="1"/>
    </xf>
    <xf numFmtId="183" fontId="43" fillId="0" borderId="0" xfId="0" applyFont="1" applyAlignment="1">
      <alignment horizontal="left" indent="1"/>
    </xf>
    <xf numFmtId="0" fontId="38" fillId="0" borderId="0" xfId="0" applyNumberFormat="1" applyFont="1" applyFill="1" applyAlignment="1">
      <alignment horizontal="left" indent="1"/>
    </xf>
    <xf numFmtId="0" fontId="29" fillId="0" borderId="0" xfId="0" applyNumberFormat="1" applyFont="1" applyFill="1" applyAlignment="1">
      <alignment horizontal="right" vertical="center"/>
    </xf>
    <xf numFmtId="0" fontId="46" fillId="0" borderId="0" xfId="0" applyNumberFormat="1" applyFont="1" applyFill="1" applyAlignment="1">
      <alignment vertical="center"/>
    </xf>
    <xf numFmtId="0" fontId="21" fillId="0" borderId="25" xfId="0" applyNumberFormat="1" applyFont="1" applyFill="1" applyBorder="1" applyAlignment="1">
      <alignment vertical="center"/>
    </xf>
    <xf numFmtId="179" fontId="41" fillId="0" borderId="0" xfId="0" applyNumberFormat="1" applyFont="1" applyFill="1" applyAlignment="1" applyProtection="1">
      <alignment horizontal="left" vertical="center"/>
      <protection/>
    </xf>
    <xf numFmtId="183" fontId="45" fillId="0" borderId="0" xfId="0" applyFont="1" applyAlignment="1">
      <alignment horizontal="left" vertical="center"/>
    </xf>
    <xf numFmtId="0" fontId="1" fillId="0" borderId="18" xfId="0" applyNumberFormat="1" applyFont="1" applyFill="1" applyBorder="1" applyAlignment="1" applyProtection="1">
      <alignment horizontal="center" vertical="center"/>
      <protection/>
    </xf>
    <xf numFmtId="183" fontId="0" fillId="0" borderId="24" xfId="0" applyFill="1" applyBorder="1" applyAlignment="1">
      <alignment horizontal="center" vertical="center"/>
    </xf>
    <xf numFmtId="183" fontId="0" fillId="0" borderId="19" xfId="0" applyFill="1" applyBorder="1" applyAlignment="1">
      <alignment horizontal="center" vertical="center"/>
    </xf>
    <xf numFmtId="0" fontId="41" fillId="0" borderId="0" xfId="0" applyNumberFormat="1" applyFont="1" applyFill="1" applyAlignment="1" applyProtection="1">
      <alignment horizontal="left" vertical="center"/>
      <protection/>
    </xf>
    <xf numFmtId="0" fontId="42" fillId="0" borderId="0" xfId="0" applyNumberFormat="1" applyFont="1" applyFill="1" applyAlignment="1" applyProtection="1">
      <alignment vertical="top" wrapText="1"/>
      <protection/>
    </xf>
    <xf numFmtId="0" fontId="27" fillId="0" borderId="0" xfId="0" applyNumberFormat="1" applyFont="1" applyFill="1" applyAlignment="1" applyProtection="1">
      <alignment horizontal="center" vertical="center"/>
      <protection/>
    </xf>
    <xf numFmtId="183" fontId="0" fillId="0" borderId="0" xfId="0" applyAlignment="1" applyProtection="1">
      <alignment horizontal="center" vertical="center"/>
      <protection/>
    </xf>
    <xf numFmtId="0" fontId="31" fillId="0" borderId="0" xfId="0" applyNumberFormat="1" applyFont="1" applyFill="1" applyAlignment="1" applyProtection="1">
      <alignment horizontal="right" vertical="center"/>
      <protection/>
    </xf>
    <xf numFmtId="179" fontId="22" fillId="0" borderId="0" xfId="0" applyNumberFormat="1" applyFont="1" applyFill="1" applyAlignment="1" applyProtection="1">
      <alignment horizontal="left" vertical="center"/>
      <protection/>
    </xf>
    <xf numFmtId="0" fontId="23" fillId="0" borderId="0" xfId="0" applyNumberFormat="1" applyFont="1" applyFill="1" applyAlignment="1" applyProtection="1">
      <alignment vertical="top" wrapText="1"/>
      <protection/>
    </xf>
    <xf numFmtId="0" fontId="1" fillId="0" borderId="18" xfId="0" applyNumberFormat="1" applyFont="1" applyFill="1" applyBorder="1" applyAlignment="1" applyProtection="1">
      <alignment horizontal="center" vertical="center" wrapText="1"/>
      <protection/>
    </xf>
    <xf numFmtId="183" fontId="0" fillId="0" borderId="24" xfId="0" applyFill="1" applyBorder="1" applyAlignment="1">
      <alignment horizontal="center" vertical="center" wrapText="1"/>
    </xf>
    <xf numFmtId="183" fontId="0" fillId="0" borderId="19" xfId="0" applyFill="1" applyBorder="1" applyAlignment="1">
      <alignment horizontal="center" vertical="center" wrapText="1"/>
    </xf>
    <xf numFmtId="0" fontId="22" fillId="0" borderId="0" xfId="0" applyNumberFormat="1" applyFont="1" applyFill="1" applyAlignment="1">
      <alignment horizontal="center" vertical="center"/>
    </xf>
    <xf numFmtId="0" fontId="23" fillId="0" borderId="25"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left" vertical="center"/>
      <protection/>
    </xf>
    <xf numFmtId="0" fontId="23" fillId="0" borderId="24" xfId="0" applyNumberFormat="1" applyFont="1" applyFill="1" applyBorder="1" applyAlignment="1" applyProtection="1">
      <alignment horizontal="center" vertical="center"/>
      <protection/>
    </xf>
    <xf numFmtId="18" fontId="41" fillId="0" borderId="0" xfId="0" applyNumberFormat="1" applyFont="1" applyFill="1" applyAlignment="1" applyProtection="1">
      <alignment horizontal="left" vertical="center"/>
      <protection/>
    </xf>
    <xf numFmtId="0" fontId="23" fillId="0" borderId="0" xfId="0" applyNumberFormat="1" applyFont="1" applyFill="1" applyAlignment="1" applyProtection="1">
      <alignment horizontal="left" vertical="center" indent="1"/>
      <protection/>
    </xf>
    <xf numFmtId="0" fontId="1" fillId="0" borderId="18" xfId="0" applyNumberFormat="1" applyFont="1" applyFill="1" applyBorder="1" applyAlignment="1" applyProtection="1">
      <alignment horizontal="center" vertical="center" wrapText="1"/>
      <protection/>
    </xf>
    <xf numFmtId="183" fontId="0" fillId="0" borderId="24" xfId="0" applyFont="1" applyBorder="1" applyAlignment="1">
      <alignment horizontal="center" vertical="center" wrapText="1"/>
    </xf>
    <xf numFmtId="183" fontId="0" fillId="0" borderId="19" xfId="0" applyFont="1" applyBorder="1" applyAlignment="1">
      <alignment horizontal="center" vertical="center" wrapText="1"/>
    </xf>
    <xf numFmtId="0" fontId="23" fillId="0" borderId="0" xfId="0" applyNumberFormat="1" applyFont="1" applyFill="1" applyAlignment="1">
      <alignment vertical="top" wrapText="1"/>
    </xf>
    <xf numFmtId="0" fontId="38" fillId="0" borderId="0" xfId="0" applyNumberFormat="1" applyFont="1" applyFill="1" applyBorder="1" applyAlignment="1">
      <alignment horizontal="left" vertical="center"/>
    </xf>
    <xf numFmtId="183" fontId="37" fillId="0" borderId="0" xfId="0" applyFont="1" applyBorder="1" applyAlignment="1">
      <alignment horizontal="left" vertical="center"/>
    </xf>
    <xf numFmtId="0" fontId="27" fillId="0" borderId="0" xfId="0" applyNumberFormat="1" applyFont="1" applyFill="1" applyAlignment="1">
      <alignment horizontal="center" vertical="center"/>
    </xf>
    <xf numFmtId="183" fontId="0" fillId="0" borderId="0" xfId="0" applyFont="1" applyAlignment="1">
      <alignment horizontal="center" vertical="center"/>
    </xf>
    <xf numFmtId="0" fontId="38" fillId="0" borderId="0" xfId="0" applyNumberFormat="1" applyFont="1" applyFill="1" applyAlignment="1">
      <alignment vertical="center"/>
    </xf>
    <xf numFmtId="183" fontId="37" fillId="0" borderId="0" xfId="0" applyFont="1" applyAlignment="1">
      <alignment vertical="center"/>
    </xf>
    <xf numFmtId="0" fontId="0" fillId="0" borderId="0" xfId="0" applyNumberFormat="1" applyFont="1" applyFill="1" applyAlignment="1">
      <alignment horizontal="right" vertical="center"/>
    </xf>
    <xf numFmtId="179" fontId="42" fillId="0" borderId="0" xfId="0" applyNumberFormat="1" applyFont="1" applyFill="1" applyAlignment="1">
      <alignment horizontal="left" vertical="center"/>
    </xf>
    <xf numFmtId="183" fontId="43" fillId="0" borderId="0" xfId="0" applyFont="1" applyAlignment="1">
      <alignment horizontal="left" vertical="center"/>
    </xf>
    <xf numFmtId="183" fontId="23" fillId="0" borderId="0" xfId="0" applyFont="1" applyAlignment="1">
      <alignment horizontal="center" vertical="center"/>
    </xf>
    <xf numFmtId="0" fontId="29" fillId="0" borderId="0" xfId="0" applyNumberFormat="1" applyFont="1" applyFill="1" applyAlignment="1">
      <alignment vertical="center"/>
    </xf>
    <xf numFmtId="0" fontId="47" fillId="0" borderId="0" xfId="0" applyNumberFormat="1" applyFont="1" applyFill="1" applyAlignment="1">
      <alignment vertical="center"/>
    </xf>
    <xf numFmtId="0" fontId="29" fillId="0" borderId="27" xfId="0" applyNumberFormat="1" applyFont="1" applyFill="1" applyBorder="1" applyAlignment="1">
      <alignment horizontal="center" vertical="center"/>
    </xf>
    <xf numFmtId="0" fontId="29" fillId="0" borderId="37" xfId="0" applyNumberFormat="1" applyFont="1" applyFill="1" applyBorder="1" applyAlignment="1">
      <alignment horizontal="center" vertical="center"/>
    </xf>
    <xf numFmtId="0" fontId="29" fillId="0" borderId="28" xfId="0" applyNumberFormat="1" applyFont="1" applyFill="1" applyBorder="1" applyAlignment="1">
      <alignment horizontal="center" vertical="center"/>
    </xf>
    <xf numFmtId="0" fontId="29" fillId="0" borderId="12" xfId="0" applyNumberFormat="1" applyFont="1" applyFill="1" applyBorder="1" applyAlignment="1">
      <alignment horizontal="center" vertical="center"/>
    </xf>
    <xf numFmtId="0" fontId="29" fillId="0" borderId="0" xfId="0" applyNumberFormat="1" applyFont="1" applyFill="1" applyBorder="1" applyAlignment="1">
      <alignment horizontal="center" vertical="center"/>
    </xf>
    <xf numFmtId="0" fontId="29" fillId="0" borderId="11" xfId="0" applyNumberFormat="1" applyFont="1" applyFill="1" applyBorder="1" applyAlignment="1">
      <alignment horizontal="center" vertical="center"/>
    </xf>
    <xf numFmtId="0" fontId="29" fillId="0" borderId="0" xfId="0" applyNumberFormat="1" applyFont="1" applyFill="1" applyAlignment="1">
      <alignment horizontal="right" vertical="center"/>
    </xf>
    <xf numFmtId="183" fontId="0" fillId="0" borderId="0" xfId="0" applyFont="1" applyAlignment="1">
      <alignment horizontal="right" vertical="center"/>
    </xf>
    <xf numFmtId="0" fontId="29" fillId="0" borderId="0" xfId="0" applyNumberFormat="1" applyFont="1" applyFill="1" applyAlignment="1">
      <alignment horizontal="right"/>
    </xf>
    <xf numFmtId="183" fontId="0" fillId="0" borderId="0" xfId="0" applyFont="1" applyAlignment="1">
      <alignment/>
    </xf>
    <xf numFmtId="0" fontId="49" fillId="0" borderId="45" xfId="0" applyNumberFormat="1" applyFont="1" applyFill="1" applyBorder="1" applyAlignment="1">
      <alignment horizontal="left" vertical="center" indent="1"/>
    </xf>
    <xf numFmtId="0" fontId="21" fillId="0" borderId="13" xfId="0" applyNumberFormat="1" applyFont="1" applyFill="1" applyBorder="1" applyAlignment="1">
      <alignment vertical="center"/>
    </xf>
    <xf numFmtId="0" fontId="33" fillId="0" borderId="41" xfId="0" applyNumberFormat="1" applyFont="1" applyFill="1" applyBorder="1" applyAlignment="1">
      <alignment vertical="center"/>
    </xf>
    <xf numFmtId="0" fontId="33" fillId="0" borderId="40" xfId="0" applyNumberFormat="1" applyFont="1" applyFill="1" applyBorder="1" applyAlignment="1">
      <alignment vertical="center"/>
    </xf>
    <xf numFmtId="0" fontId="44" fillId="0" borderId="31" xfId="0" applyNumberFormat="1" applyFont="1" applyFill="1" applyBorder="1" applyAlignment="1">
      <alignment vertical="top"/>
    </xf>
    <xf numFmtId="0" fontId="44" fillId="0" borderId="32" xfId="0" applyNumberFormat="1" applyFont="1" applyFill="1" applyBorder="1" applyAlignment="1">
      <alignment vertical="top"/>
    </xf>
    <xf numFmtId="0" fontId="21" fillId="0" borderId="0" xfId="0" applyNumberFormat="1" applyFont="1" applyFill="1" applyAlignment="1">
      <alignment horizontal="right" wrapText="1"/>
    </xf>
    <xf numFmtId="0" fontId="44" fillId="0" borderId="10" xfId="0" applyNumberFormat="1" applyFont="1" applyFill="1" applyBorder="1" applyAlignment="1">
      <alignment vertical="top"/>
    </xf>
  </cellXfs>
  <cellStyles count="50">
    <cellStyle name="Normal" xfId="0"/>
    <cellStyle name="1 Default Format"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904875</xdr:colOff>
      <xdr:row>6</xdr:row>
      <xdr:rowOff>142875</xdr:rowOff>
    </xdr:from>
    <xdr:to>
      <xdr:col>11</xdr:col>
      <xdr:colOff>142875</xdr:colOff>
      <xdr:row>12</xdr:row>
      <xdr:rowOff>104775</xdr:rowOff>
    </xdr:to>
    <xdr:sp>
      <xdr:nvSpPr>
        <xdr:cNvPr id="1" name="AutoShape 103"/>
        <xdr:cNvSpPr>
          <a:spLocks/>
        </xdr:cNvSpPr>
      </xdr:nvSpPr>
      <xdr:spPr>
        <a:xfrm>
          <a:off x="10439400" y="1323975"/>
          <a:ext cx="2905125" cy="1171575"/>
        </a:xfrm>
        <a:prstGeom prst="wedgeRectCallout">
          <a:avLst>
            <a:gd name="adj1" fmla="val -70361"/>
            <a:gd name="adj2" fmla="val 81708"/>
          </a:avLst>
        </a:prstGeom>
        <a:noFill/>
        <a:ln w="9525" cmpd="sng">
          <a:solidFill>
            <a:srgbClr val="000000"/>
          </a:solidFill>
          <a:headEnd type="none"/>
          <a:tailEnd type="none"/>
        </a:ln>
      </xdr:spPr>
      <xdr:txBody>
        <a:bodyPr vertOverflow="clip" wrap="square" lIns="27432" tIns="22860" rIns="27432" bIns="0"/>
        <a:p>
          <a:pPr algn="ctr">
            <a:defRPr/>
          </a:pPr>
          <a:r>
            <a:rPr lang="en-US" cap="none" sz="1200" b="0" i="0" u="none" baseline="0">
              <a:solidFill>
                <a:srgbClr val="000000"/>
              </a:solidFill>
              <a:latin typeface="Arial"/>
              <a:ea typeface="Arial"/>
              <a:cs typeface="Arial"/>
            </a:rPr>
            <a:t>Chủ Sở Hữu / Đại Lý : </a:t>
          </a:r>
          <a:r>
            <a:rPr lang="en-US" cap="none" sz="1200" b="0" i="0" u="none" baseline="0">
              <a:solidFill>
                <a:srgbClr val="000000"/>
              </a:solidFill>
              <a:latin typeface="Arial"/>
              <a:ea typeface="Arial"/>
              <a:cs typeface="Arial"/>
            </a:rPr>
            <a:t>Ngày này do phần mềm đề xuất. Quý vị phải định ngày thực tế với Người Quản Lý Tài Sản của mình trước khi gửi đi.</a:t>
          </a:r>
        </a:p>
      </xdr:txBody>
    </xdr:sp>
    <xdr:clientData/>
  </xdr:twoCellAnchor>
  <xdr:twoCellAnchor>
    <xdr:from>
      <xdr:col>8</xdr:col>
      <xdr:colOff>952500</xdr:colOff>
      <xdr:row>32</xdr:row>
      <xdr:rowOff>133350</xdr:rowOff>
    </xdr:from>
    <xdr:to>
      <xdr:col>11</xdr:col>
      <xdr:colOff>209550</xdr:colOff>
      <xdr:row>38</xdr:row>
      <xdr:rowOff>95250</xdr:rowOff>
    </xdr:to>
    <xdr:sp>
      <xdr:nvSpPr>
        <xdr:cNvPr id="2" name="AutoShape 104"/>
        <xdr:cNvSpPr>
          <a:spLocks/>
        </xdr:cNvSpPr>
      </xdr:nvSpPr>
      <xdr:spPr>
        <a:xfrm>
          <a:off x="10487025" y="6191250"/>
          <a:ext cx="2924175" cy="1162050"/>
        </a:xfrm>
        <a:prstGeom prst="wedgeRectCallout">
          <a:avLst>
            <a:gd name="adj1" fmla="val -72319"/>
            <a:gd name="adj2" fmla="val 81148"/>
          </a:avLst>
        </a:prstGeom>
        <a:noFill/>
        <a:ln w="9525" cmpd="sng">
          <a:solidFill>
            <a:srgbClr val="000000"/>
          </a:solidFill>
          <a:headEnd type="none"/>
          <a:tailEnd type="none"/>
        </a:ln>
      </xdr:spPr>
      <xdr:txBody>
        <a:bodyPr vertOverflow="clip" wrap="square" lIns="27432" tIns="22860" rIns="27432" bIns="0"/>
        <a:p>
          <a:pPr algn="ctr">
            <a:defRPr/>
          </a:pPr>
          <a:r>
            <a:rPr lang="en-US" cap="none" sz="1200" b="0" i="0" u="none" baseline="0">
              <a:solidFill>
                <a:srgbClr val="000000"/>
              </a:solidFill>
              <a:latin typeface="Arial"/>
              <a:ea typeface="Arial"/>
              <a:cs typeface="Arial"/>
            </a:rPr>
            <a:t>Chủ Sở Hữu / Đại Lý : </a:t>
          </a:r>
          <a:r>
            <a:rPr lang="en-US" cap="none" sz="1200" b="0" i="0" u="none" baseline="0">
              <a:solidFill>
                <a:srgbClr val="000000"/>
              </a:solidFill>
              <a:latin typeface="Arial"/>
              <a:ea typeface="Arial"/>
              <a:cs typeface="Arial"/>
            </a:rPr>
            <a:t>Ngày này do phần mềm đề xuất. Quý vị phải định ngày thực tế với Người Quản Lý Tài Sản của mình trước khi gửi đi..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110</xdr:row>
      <xdr:rowOff>0</xdr:rowOff>
    </xdr:from>
    <xdr:to>
      <xdr:col>14</xdr:col>
      <xdr:colOff>533400</xdr:colOff>
      <xdr:row>110</xdr:row>
      <xdr:rowOff>0</xdr:rowOff>
    </xdr:to>
    <xdr:sp>
      <xdr:nvSpPr>
        <xdr:cNvPr id="1" name="Line 4"/>
        <xdr:cNvSpPr>
          <a:spLocks/>
        </xdr:cNvSpPr>
      </xdr:nvSpPr>
      <xdr:spPr>
        <a:xfrm>
          <a:off x="0" y="22240875"/>
          <a:ext cx="1659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781050</xdr:colOff>
      <xdr:row>113</xdr:row>
      <xdr:rowOff>28575</xdr:rowOff>
    </xdr:from>
    <xdr:to>
      <xdr:col>8</xdr:col>
      <xdr:colOff>400050</xdr:colOff>
      <xdr:row>113</xdr:row>
      <xdr:rowOff>295275</xdr:rowOff>
    </xdr:to>
    <xdr:sp>
      <xdr:nvSpPr>
        <xdr:cNvPr id="1" name="Text Box 108"/>
        <xdr:cNvSpPr txBox="1">
          <a:spLocks noChangeArrowheads="1"/>
        </xdr:cNvSpPr>
      </xdr:nvSpPr>
      <xdr:spPr>
        <a:xfrm>
          <a:off x="5562600" y="22336125"/>
          <a:ext cx="3714750" cy="2667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Trang 2 / 3</a:t>
          </a:r>
        </a:p>
      </xdr:txBody>
    </xdr:sp>
    <xdr:clientData/>
  </xdr:twoCellAnchor>
  <xdr:twoCellAnchor>
    <xdr:from>
      <xdr:col>5</xdr:col>
      <xdr:colOff>857250</xdr:colOff>
      <xdr:row>65</xdr:row>
      <xdr:rowOff>66675</xdr:rowOff>
    </xdr:from>
    <xdr:to>
      <xdr:col>7</xdr:col>
      <xdr:colOff>752475</xdr:colOff>
      <xdr:row>65</xdr:row>
      <xdr:rowOff>304800</xdr:rowOff>
    </xdr:to>
    <xdr:sp>
      <xdr:nvSpPr>
        <xdr:cNvPr id="2" name="Text Box 109"/>
        <xdr:cNvSpPr txBox="1">
          <a:spLocks noChangeArrowheads="1"/>
        </xdr:cNvSpPr>
      </xdr:nvSpPr>
      <xdr:spPr>
        <a:xfrm>
          <a:off x="5638800" y="12687300"/>
          <a:ext cx="2914650" cy="23812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Trang </a:t>
          </a:r>
          <a:r>
            <a:rPr lang="en-US" cap="none" sz="1400" b="1" i="0" u="none" baseline="0">
              <a:solidFill>
                <a:srgbClr val="000000"/>
              </a:solidFill>
              <a:latin typeface="Arial"/>
              <a:ea typeface="Arial"/>
              <a:cs typeface="Arial"/>
            </a:rPr>
            <a:t>1 </a:t>
          </a:r>
          <a:r>
            <a:rPr lang="en-US" cap="none" sz="1400" b="1" i="0" u="none" baseline="0">
              <a:solidFill>
                <a:srgbClr val="000000"/>
              </a:solidFill>
              <a:latin typeface="Arial"/>
              <a:ea typeface="Arial"/>
              <a:cs typeface="Arial"/>
            </a:rPr>
            <a:t>/</a:t>
          </a:r>
          <a:r>
            <a:rPr lang="en-US" cap="none" sz="1400" b="1" i="0" u="none" baseline="0">
              <a:solidFill>
                <a:srgbClr val="000000"/>
              </a:solidFill>
              <a:latin typeface="Arial"/>
              <a:ea typeface="Arial"/>
              <a:cs typeface="Arial"/>
            </a:rPr>
            <a:t> 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800100</xdr:colOff>
      <xdr:row>54</xdr:row>
      <xdr:rowOff>123825</xdr:rowOff>
    </xdr:from>
    <xdr:to>
      <xdr:col>2</xdr:col>
      <xdr:colOff>800100</xdr:colOff>
      <xdr:row>64</xdr:row>
      <xdr:rowOff>9525</xdr:rowOff>
    </xdr:to>
    <xdr:sp>
      <xdr:nvSpPr>
        <xdr:cNvPr id="1" name="Line 3"/>
        <xdr:cNvSpPr>
          <a:spLocks/>
        </xdr:cNvSpPr>
      </xdr:nvSpPr>
      <xdr:spPr>
        <a:xfrm>
          <a:off x="2733675" y="7781925"/>
          <a:ext cx="0"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rv2\plumtree\Documents%20and%20Settings\Pascal\Local%20Settings\Temporary%20Internet%20Files\Content.Outlook\9OYM35YA\Documents%20and%20Settings\TA_ERC\Local%20Settings\Temporary%20Internet%20Files\OLKDA\6.1.0%20RentInc%206.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Documents%20and%20Settings\ma_lvr\Local%20Settings\Temporary%20Internet%20Files\OLK830\WorkingCalc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srv2\plumtree\Documents%20and%20Settings\TA_ERC\Local%20Settings\Temporary%20Internet%20Files\OLKDA\6.1.0%20RentInc%206.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Directions"/>
      <sheetName val="HUD Trans-cert ltr"/>
      <sheetName val="DHCD Trans-ltr"/>
      <sheetName val="Low-Profile Ltr"/>
      <sheetName val="Table of Contents"/>
      <sheetName val="Data Consolidat"/>
      <sheetName val="Agents Ck lst"/>
      <sheetName val="Request ltr"/>
      <sheetName val="Time_Line"/>
      <sheetName val="Post upto 10%"/>
      <sheetName val="Post_over_10%"/>
      <sheetName val="Own_cert"/>
      <sheetName val="Rent Summary"/>
      <sheetName val="Rent Schedule"/>
      <sheetName val="MAP2"/>
      <sheetName val="BAW"/>
      <sheetName val="DHCD SCHD"/>
      <sheetName val="236-MRVP"/>
      <sheetName val="HUD SCHD"/>
      <sheetName val="HUD SCHD 2"/>
      <sheetName val="RENT_ROLL"/>
      <sheetName val="1A"/>
      <sheetName val="1B"/>
      <sheetName val="2"/>
      <sheetName val="3"/>
      <sheetName val="6"/>
      <sheetName val="7"/>
      <sheetName val="8"/>
      <sheetName val="9_10"/>
      <sheetName val="14A_B_C"/>
      <sheetName val="15A"/>
      <sheetName val="15B"/>
      <sheetName val="15C"/>
      <sheetName val="15D"/>
      <sheetName val="15E"/>
      <sheetName val="18A"/>
      <sheetName val="18B"/>
      <sheetName val="19"/>
      <sheetName val="21"/>
      <sheetName val="22A"/>
      <sheetName val="22B"/>
      <sheetName val="23"/>
      <sheetName val="24"/>
      <sheetName val="25"/>
      <sheetName val="26"/>
      <sheetName val="27"/>
      <sheetName val="28A"/>
      <sheetName val="28B"/>
      <sheetName val="29"/>
      <sheetName val="31A"/>
      <sheetName val="31B"/>
      <sheetName val="32"/>
      <sheetName val="33"/>
      <sheetName val="34"/>
      <sheetName val="35"/>
      <sheetName val="36"/>
      <sheetName val="37"/>
      <sheetName val="38"/>
      <sheetName val="39"/>
      <sheetName val="40"/>
      <sheetName val="41"/>
      <sheetName val="44"/>
      <sheetName val="45"/>
      <sheetName val="46"/>
      <sheetName val="47"/>
      <sheetName val="48"/>
      <sheetName val="49"/>
      <sheetName val="53"/>
      <sheetName val="54"/>
      <sheetName val="55"/>
      <sheetName val="56"/>
      <sheetName val="57"/>
      <sheetName val="58"/>
      <sheetName val="63"/>
      <sheetName val="66"/>
      <sheetName val="67"/>
      <sheetName val="68"/>
      <sheetName val="69"/>
      <sheetName val="70"/>
      <sheetName val="71_77_78_82_84"/>
      <sheetName val="Findings"/>
      <sheetName val="Check_List"/>
      <sheetName val="6.1.0 RentInc 6.0-FINAL"/>
    </sheetNames>
    <definedNames>
      <definedName name="BasicPrint"/>
      <definedName name="GoHome"/>
    </definedNames>
    <sheetDataSet>
      <sheetData sheetId="6">
        <row r="11">
          <cell r="B11">
            <v>41030</v>
          </cell>
        </row>
        <row r="12">
          <cell r="A12" t="str">
            <v>Rentinc Ver. 6.0</v>
          </cell>
        </row>
        <row r="15">
          <cell r="B15" t="str">
            <v/>
          </cell>
        </row>
        <row r="17">
          <cell r="B17" t="str">
            <v/>
          </cell>
        </row>
        <row r="25">
          <cell r="C25">
            <v>2</v>
          </cell>
        </row>
        <row r="29">
          <cell r="B29">
            <v>0</v>
          </cell>
        </row>
        <row r="36">
          <cell r="C36" t="str">
            <v>-BR</v>
          </cell>
          <cell r="F36">
            <v>0</v>
          </cell>
          <cell r="J36">
            <v>3</v>
          </cell>
          <cell r="M36">
            <v>0</v>
          </cell>
          <cell r="N36">
            <v>0</v>
          </cell>
          <cell r="V36">
            <v>0</v>
          </cell>
          <cell r="W36">
            <v>0</v>
          </cell>
          <cell r="X36">
            <v>0</v>
          </cell>
          <cell r="Y36">
            <v>0</v>
          </cell>
          <cell r="Z36">
            <v>0</v>
          </cell>
          <cell r="AB36">
            <v>0</v>
          </cell>
          <cell r="AM36">
            <v>0</v>
          </cell>
          <cell r="AN36">
            <v>0</v>
          </cell>
        </row>
        <row r="37">
          <cell r="C37" t="str">
            <v>-BR</v>
          </cell>
          <cell r="F37">
            <v>0</v>
          </cell>
          <cell r="J37">
            <v>15</v>
          </cell>
          <cell r="M37">
            <v>0</v>
          </cell>
          <cell r="N37">
            <v>0</v>
          </cell>
          <cell r="V37">
            <v>0</v>
          </cell>
          <cell r="W37">
            <v>0</v>
          </cell>
          <cell r="X37">
            <v>0</v>
          </cell>
          <cell r="Y37">
            <v>0</v>
          </cell>
          <cell r="Z37">
            <v>0</v>
          </cell>
          <cell r="AB37">
            <v>0</v>
          </cell>
          <cell r="AM37">
            <v>0</v>
          </cell>
          <cell r="AN37">
            <v>0</v>
          </cell>
        </row>
        <row r="38">
          <cell r="C38" t="str">
            <v>-BR</v>
          </cell>
          <cell r="F38">
            <v>0</v>
          </cell>
          <cell r="J38">
            <v>0</v>
          </cell>
          <cell r="M38">
            <v>0</v>
          </cell>
          <cell r="N38">
            <v>0</v>
          </cell>
          <cell r="V38">
            <v>0</v>
          </cell>
          <cell r="W38">
            <v>0</v>
          </cell>
          <cell r="X38">
            <v>0</v>
          </cell>
          <cell r="Y38">
            <v>0</v>
          </cell>
          <cell r="Z38">
            <v>0</v>
          </cell>
          <cell r="AB38">
            <v>0</v>
          </cell>
          <cell r="AM38">
            <v>0</v>
          </cell>
          <cell r="AN38">
            <v>0</v>
          </cell>
        </row>
        <row r="39">
          <cell r="C39" t="str">
            <v>-BR</v>
          </cell>
          <cell r="F39">
            <v>0</v>
          </cell>
          <cell r="J39">
            <v>0</v>
          </cell>
          <cell r="M39">
            <v>0</v>
          </cell>
          <cell r="N39">
            <v>0</v>
          </cell>
          <cell r="V39">
            <v>0</v>
          </cell>
          <cell r="W39">
            <v>0</v>
          </cell>
          <cell r="X39">
            <v>0</v>
          </cell>
          <cell r="Y39">
            <v>0</v>
          </cell>
          <cell r="Z39">
            <v>0</v>
          </cell>
          <cell r="AB39">
            <v>0</v>
          </cell>
          <cell r="AM39">
            <v>0</v>
          </cell>
          <cell r="AN39">
            <v>0</v>
          </cell>
        </row>
        <row r="40">
          <cell r="C40" t="str">
            <v>-BR</v>
          </cell>
          <cell r="F40">
            <v>0</v>
          </cell>
          <cell r="J40">
            <v>0</v>
          </cell>
          <cell r="M40">
            <v>0</v>
          </cell>
          <cell r="N40">
            <v>0</v>
          </cell>
          <cell r="V40">
            <v>0</v>
          </cell>
          <cell r="W40">
            <v>0</v>
          </cell>
          <cell r="X40">
            <v>0</v>
          </cell>
          <cell r="Y40">
            <v>0</v>
          </cell>
          <cell r="Z40">
            <v>0</v>
          </cell>
          <cell r="AB40">
            <v>0</v>
          </cell>
          <cell r="AM40">
            <v>0</v>
          </cell>
          <cell r="AN40">
            <v>0</v>
          </cell>
        </row>
        <row r="41">
          <cell r="C41" t="str">
            <v>-BR</v>
          </cell>
          <cell r="F41">
            <v>0</v>
          </cell>
          <cell r="J41">
            <v>0</v>
          </cell>
          <cell r="M41">
            <v>0</v>
          </cell>
          <cell r="N41">
            <v>0</v>
          </cell>
          <cell r="V41">
            <v>0</v>
          </cell>
          <cell r="W41">
            <v>0</v>
          </cell>
          <cell r="X41">
            <v>0</v>
          </cell>
          <cell r="Y41">
            <v>0</v>
          </cell>
          <cell r="Z41">
            <v>0</v>
          </cell>
          <cell r="AB41">
            <v>0</v>
          </cell>
          <cell r="AM41">
            <v>0</v>
          </cell>
          <cell r="AN41">
            <v>0</v>
          </cell>
        </row>
        <row r="42">
          <cell r="C42" t="str">
            <v>-BR</v>
          </cell>
          <cell r="F42">
            <v>0</v>
          </cell>
          <cell r="J42">
            <v>0</v>
          </cell>
          <cell r="M42">
            <v>0</v>
          </cell>
          <cell r="N42">
            <v>0</v>
          </cell>
          <cell r="V42">
            <v>0</v>
          </cell>
          <cell r="W42">
            <v>0</v>
          </cell>
          <cell r="X42">
            <v>0</v>
          </cell>
          <cell r="Y42">
            <v>0</v>
          </cell>
          <cell r="Z42">
            <v>0</v>
          </cell>
          <cell r="AB42">
            <v>0</v>
          </cell>
          <cell r="AM42">
            <v>0</v>
          </cell>
          <cell r="AN42">
            <v>0</v>
          </cell>
        </row>
        <row r="43">
          <cell r="C43" t="str">
            <v>-BR</v>
          </cell>
          <cell r="F43">
            <v>0</v>
          </cell>
          <cell r="J43">
            <v>0</v>
          </cell>
          <cell r="M43">
            <v>0</v>
          </cell>
          <cell r="N43">
            <v>0</v>
          </cell>
          <cell r="V43">
            <v>0</v>
          </cell>
          <cell r="W43">
            <v>0</v>
          </cell>
          <cell r="X43">
            <v>0</v>
          </cell>
          <cell r="Y43">
            <v>0</v>
          </cell>
          <cell r="Z43">
            <v>0</v>
          </cell>
          <cell r="AB43">
            <v>0</v>
          </cell>
          <cell r="AM43">
            <v>0</v>
          </cell>
          <cell r="AN43">
            <v>0</v>
          </cell>
        </row>
        <row r="45">
          <cell r="AG45">
            <v>0</v>
          </cell>
        </row>
        <row r="47">
          <cell r="AN47">
            <v>0</v>
          </cell>
        </row>
        <row r="48">
          <cell r="AN48">
            <v>0</v>
          </cell>
        </row>
        <row r="49">
          <cell r="AN49">
            <v>0</v>
          </cell>
        </row>
        <row r="50">
          <cell r="AN50">
            <v>0</v>
          </cell>
        </row>
        <row r="51">
          <cell r="B51">
            <v>40947</v>
          </cell>
          <cell r="AN51">
            <v>0</v>
          </cell>
        </row>
        <row r="52">
          <cell r="B52">
            <v>40959</v>
          </cell>
          <cell r="AN52">
            <v>0</v>
          </cell>
        </row>
        <row r="53">
          <cell r="B53">
            <v>0.9479166666666666</v>
          </cell>
          <cell r="AN53">
            <v>0</v>
          </cell>
        </row>
        <row r="54">
          <cell r="B54" t="str">
            <v/>
          </cell>
          <cell r="AJ54">
            <v>0</v>
          </cell>
          <cell r="AK54">
            <v>0</v>
          </cell>
          <cell r="AL54">
            <v>0</v>
          </cell>
          <cell r="AN54">
            <v>0</v>
          </cell>
        </row>
        <row r="55">
          <cell r="B55" t="str">
            <v/>
          </cell>
          <cell r="AJ55">
            <v>0</v>
          </cell>
          <cell r="AK55">
            <v>0</v>
          </cell>
          <cell r="AL55">
            <v>0</v>
          </cell>
        </row>
        <row r="56">
          <cell r="AJ56">
            <v>0</v>
          </cell>
          <cell r="AK56">
            <v>0</v>
          </cell>
          <cell r="AL56">
            <v>0</v>
          </cell>
        </row>
        <row r="57">
          <cell r="AJ57">
            <v>0</v>
          </cell>
          <cell r="AK57">
            <v>0</v>
          </cell>
          <cell r="AL57">
            <v>0</v>
          </cell>
        </row>
        <row r="58">
          <cell r="AJ58">
            <v>0</v>
          </cell>
          <cell r="AK58">
            <v>0</v>
          </cell>
          <cell r="AL58">
            <v>0</v>
          </cell>
        </row>
        <row r="59">
          <cell r="AJ59">
            <v>0</v>
          </cell>
          <cell r="AK59">
            <v>0</v>
          </cell>
          <cell r="AL59">
            <v>0</v>
          </cell>
        </row>
        <row r="60">
          <cell r="AJ60">
            <v>0</v>
          </cell>
          <cell r="AK60">
            <v>0</v>
          </cell>
          <cell r="AL60">
            <v>0</v>
          </cell>
        </row>
        <row r="61">
          <cell r="B61" t="str">
            <v/>
          </cell>
          <cell r="AJ61">
            <v>0</v>
          </cell>
          <cell r="AK61">
            <v>0</v>
          </cell>
          <cell r="AL61">
            <v>0</v>
          </cell>
        </row>
        <row r="62">
          <cell r="B62" t="str">
            <v/>
          </cell>
        </row>
        <row r="63">
          <cell r="B63" t="str">
            <v/>
          </cell>
          <cell r="AJ63">
            <v>0</v>
          </cell>
        </row>
        <row r="64">
          <cell r="B64" t="str">
            <v/>
          </cell>
        </row>
        <row r="65">
          <cell r="B65" t="str">
            <v>00000-0000</v>
          </cell>
        </row>
        <row r="67">
          <cell r="B67" t="str">
            <v/>
          </cell>
        </row>
        <row r="68">
          <cell r="B68" t="str">
            <v/>
          </cell>
        </row>
        <row r="78">
          <cell r="AI78">
            <v>0</v>
          </cell>
        </row>
        <row r="79">
          <cell r="AI79">
            <v>0</v>
          </cell>
        </row>
        <row r="80">
          <cell r="A80" t="str">
            <v>1.)</v>
          </cell>
          <cell r="B80" t="str">
            <v/>
          </cell>
          <cell r="AI80">
            <v>0</v>
          </cell>
        </row>
        <row r="81">
          <cell r="AI81">
            <v>0</v>
          </cell>
        </row>
        <row r="82">
          <cell r="AI82">
            <v>0</v>
          </cell>
        </row>
        <row r="83">
          <cell r="AI83">
            <v>0</v>
          </cell>
        </row>
        <row r="84">
          <cell r="A84" t="str">
            <v>2.)</v>
          </cell>
          <cell r="B84" t="str">
            <v/>
          </cell>
          <cell r="AI84">
            <v>0</v>
          </cell>
        </row>
        <row r="85">
          <cell r="AI85">
            <v>0</v>
          </cell>
        </row>
        <row r="88">
          <cell r="A88" t="str">
            <v>3.)</v>
          </cell>
          <cell r="B88" t="str">
            <v/>
          </cell>
        </row>
        <row r="92">
          <cell r="A92" t="str">
            <v>4.)</v>
          </cell>
          <cell r="B92" t="str">
            <v/>
          </cell>
        </row>
        <row r="96">
          <cell r="A96" t="str">
            <v>5.)</v>
          </cell>
          <cell r="B96" t="str">
            <v/>
          </cell>
        </row>
        <row r="121">
          <cell r="A121" t="str">
            <v>_</v>
          </cell>
          <cell r="B121" t="str">
            <v>_</v>
          </cell>
        </row>
        <row r="122">
          <cell r="A122" t="str">
            <v>_</v>
          </cell>
          <cell r="B122" t="str">
            <v>_</v>
          </cell>
        </row>
        <row r="123">
          <cell r="A123" t="str">
            <v>_</v>
          </cell>
          <cell r="B123" t="str">
            <v>_</v>
          </cell>
        </row>
        <row r="124">
          <cell r="A124" t="str">
            <v>_</v>
          </cell>
          <cell r="B124" t="str">
            <v>_</v>
          </cell>
        </row>
        <row r="125">
          <cell r="A125" t="str">
            <v>_</v>
          </cell>
          <cell r="B125" t="str">
            <v>_</v>
          </cell>
        </row>
        <row r="126">
          <cell r="A126" t="str">
            <v>_</v>
          </cell>
          <cell r="B126" t="str">
            <v>_</v>
          </cell>
        </row>
        <row r="127">
          <cell r="A127" t="str">
            <v>_</v>
          </cell>
          <cell r="B127" t="str">
            <v>_</v>
          </cell>
        </row>
        <row r="128">
          <cell r="A128" t="str">
            <v>_</v>
          </cell>
          <cell r="B128" t="str">
            <v>_</v>
          </cell>
        </row>
        <row r="137">
          <cell r="A137" t="str">
            <v>Space 1</v>
          </cell>
          <cell r="C137" t="str">
            <v/>
          </cell>
          <cell r="D137" t="str">
            <v/>
          </cell>
        </row>
        <row r="138">
          <cell r="A138" t="str">
            <v>Space 2</v>
          </cell>
          <cell r="C138" t="str">
            <v/>
          </cell>
          <cell r="D138" t="str">
            <v/>
          </cell>
        </row>
        <row r="139">
          <cell r="A139" t="str">
            <v>Space 3</v>
          </cell>
          <cell r="C139" t="str">
            <v/>
          </cell>
          <cell r="D139" t="str">
            <v/>
          </cell>
        </row>
        <row r="150">
          <cell r="A150" t="str">
            <v/>
          </cell>
          <cell r="B150">
            <v>0</v>
          </cell>
          <cell r="C150" t="str">
            <v/>
          </cell>
          <cell r="D150" t="str">
            <v>N/A</v>
          </cell>
        </row>
        <row r="151">
          <cell r="A151">
            <v>0</v>
          </cell>
          <cell r="B151">
            <v>0</v>
          </cell>
          <cell r="C151">
            <v>0</v>
          </cell>
          <cell r="D151" t="str">
            <v>N/A</v>
          </cell>
        </row>
        <row r="152">
          <cell r="A152">
            <v>0</v>
          </cell>
          <cell r="B152">
            <v>0</v>
          </cell>
          <cell r="C152">
            <v>0</v>
          </cell>
          <cell r="D152" t="str">
            <v>N/A</v>
          </cell>
        </row>
        <row r="153">
          <cell r="A153">
            <v>0</v>
          </cell>
          <cell r="B153">
            <v>0</v>
          </cell>
          <cell r="C153">
            <v>0</v>
          </cell>
          <cell r="D153" t="str">
            <v>N/A</v>
          </cell>
        </row>
        <row r="154">
          <cell r="A154">
            <v>0</v>
          </cell>
          <cell r="B154">
            <v>0</v>
          </cell>
          <cell r="C154">
            <v>0</v>
          </cell>
          <cell r="D154" t="str">
            <v>N/A</v>
          </cell>
        </row>
        <row r="155">
          <cell r="A155">
            <v>0</v>
          </cell>
          <cell r="B155">
            <v>0</v>
          </cell>
          <cell r="C155">
            <v>0</v>
          </cell>
          <cell r="D155" t="str">
            <v>N/A</v>
          </cell>
        </row>
      </sheetData>
      <sheetData sheetId="9">
        <row r="3">
          <cell r="H3">
            <v>41030</v>
          </cell>
        </row>
        <row r="9">
          <cell r="H9">
            <v>40947</v>
          </cell>
        </row>
        <row r="25">
          <cell r="H25">
            <v>40995</v>
          </cell>
        </row>
        <row r="43">
          <cell r="H43">
            <v>40950</v>
          </cell>
        </row>
        <row r="44">
          <cell r="H44">
            <v>40952</v>
          </cell>
        </row>
        <row r="47">
          <cell r="H47">
            <v>40962</v>
          </cell>
        </row>
        <row r="49">
          <cell r="H49">
            <v>40966</v>
          </cell>
        </row>
        <row r="54">
          <cell r="H54">
            <v>40995</v>
          </cell>
        </row>
      </sheetData>
      <sheetData sheetId="14">
        <row r="24">
          <cell r="F24" t="str">
            <v>-BR</v>
          </cell>
          <cell r="H24">
            <v>0</v>
          </cell>
          <cell r="I24">
            <v>0</v>
          </cell>
          <cell r="J24">
            <v>0</v>
          </cell>
          <cell r="K24">
            <v>0</v>
          </cell>
          <cell r="L24">
            <v>0</v>
          </cell>
          <cell r="M24" t="str">
            <v>N/A</v>
          </cell>
        </row>
        <row r="25">
          <cell r="F25" t="str">
            <v>-BR</v>
          </cell>
          <cell r="H25">
            <v>0</v>
          </cell>
          <cell r="I25">
            <v>0</v>
          </cell>
          <cell r="J25">
            <v>0</v>
          </cell>
          <cell r="K25">
            <v>0</v>
          </cell>
          <cell r="L25">
            <v>0</v>
          </cell>
          <cell r="M25" t="str">
            <v>N/A</v>
          </cell>
        </row>
        <row r="26">
          <cell r="F26" t="str">
            <v>-BR</v>
          </cell>
          <cell r="H26">
            <v>0</v>
          </cell>
          <cell r="I26">
            <v>0</v>
          </cell>
          <cell r="J26">
            <v>0</v>
          </cell>
          <cell r="K26">
            <v>0</v>
          </cell>
          <cell r="L26">
            <v>0</v>
          </cell>
          <cell r="M26" t="str">
            <v>N/A</v>
          </cell>
        </row>
        <row r="27">
          <cell r="F27" t="str">
            <v>-BR</v>
          </cell>
          <cell r="H27">
            <v>0</v>
          </cell>
          <cell r="I27">
            <v>0</v>
          </cell>
          <cell r="J27">
            <v>0</v>
          </cell>
          <cell r="K27">
            <v>0</v>
          </cell>
          <cell r="L27">
            <v>0</v>
          </cell>
          <cell r="M27" t="str">
            <v>N/A</v>
          </cell>
        </row>
        <row r="28">
          <cell r="F28" t="str">
            <v>-BR</v>
          </cell>
          <cell r="H28">
            <v>0</v>
          </cell>
          <cell r="I28">
            <v>0</v>
          </cell>
          <cell r="J28">
            <v>0</v>
          </cell>
          <cell r="K28">
            <v>0</v>
          </cell>
          <cell r="L28">
            <v>0</v>
          </cell>
          <cell r="M28" t="str">
            <v>N/A</v>
          </cell>
        </row>
        <row r="29">
          <cell r="F29" t="str">
            <v>-BR</v>
          </cell>
          <cell r="H29">
            <v>0</v>
          </cell>
          <cell r="I29">
            <v>0</v>
          </cell>
          <cell r="J29">
            <v>0</v>
          </cell>
          <cell r="K29">
            <v>0</v>
          </cell>
          <cell r="L29">
            <v>0</v>
          </cell>
          <cell r="M29" t="str">
            <v>N/A</v>
          </cell>
        </row>
        <row r="30">
          <cell r="F30" t="str">
            <v>-BR</v>
          </cell>
          <cell r="H30">
            <v>0</v>
          </cell>
          <cell r="I30">
            <v>0</v>
          </cell>
          <cell r="J30">
            <v>0</v>
          </cell>
          <cell r="K30">
            <v>0</v>
          </cell>
          <cell r="L30">
            <v>0</v>
          </cell>
          <cell r="M30" t="str">
            <v>N/A</v>
          </cell>
        </row>
        <row r="31">
          <cell r="F31" t="str">
            <v>-BR</v>
          </cell>
          <cell r="H31">
            <v>0</v>
          </cell>
          <cell r="I31">
            <v>0</v>
          </cell>
          <cell r="J31">
            <v>0</v>
          </cell>
          <cell r="K31">
            <v>0</v>
          </cell>
          <cell r="L31">
            <v>0</v>
          </cell>
          <cell r="M31" t="str">
            <v>N/A</v>
          </cell>
        </row>
        <row r="62">
          <cell r="M62">
            <v>0</v>
          </cell>
        </row>
      </sheetData>
      <sheetData sheetId="82">
        <row r="110">
          <cell r="G110" t="str">
            <v>LaVergne Randolph, Jr., Subsidy Manager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at_Listing"/>
      <sheetName val="Data Consolidat"/>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Directions"/>
      <sheetName val="HUD Trans-cert ltr"/>
      <sheetName val="DHCD Trans-ltr"/>
      <sheetName val="Low-Profile Ltr"/>
      <sheetName val="Table of Contents"/>
      <sheetName val="Data Consolidat"/>
      <sheetName val="Agents Ck lst"/>
      <sheetName val="Request ltr"/>
      <sheetName val="Time_Line"/>
      <sheetName val="Post upto 10%"/>
      <sheetName val="Post_over_10%"/>
      <sheetName val="Own_cert"/>
      <sheetName val="Rent Summary"/>
      <sheetName val="Rent Schedule"/>
      <sheetName val="MAP2"/>
      <sheetName val="BAW"/>
      <sheetName val="DHCD SCHD"/>
      <sheetName val="236-MRVP"/>
      <sheetName val="HUD SCHD"/>
      <sheetName val="HUD SCHD 2"/>
      <sheetName val="RENT_ROLL"/>
      <sheetName val="1A"/>
      <sheetName val="1B"/>
      <sheetName val="2"/>
      <sheetName val="3"/>
      <sheetName val="6"/>
      <sheetName val="7"/>
      <sheetName val="8"/>
      <sheetName val="9_10"/>
      <sheetName val="14A_B_C"/>
      <sheetName val="15A"/>
      <sheetName val="15B"/>
      <sheetName val="15C"/>
      <sheetName val="15D"/>
      <sheetName val="15E"/>
      <sheetName val="18A"/>
      <sheetName val="18B"/>
      <sheetName val="19"/>
      <sheetName val="21"/>
      <sheetName val="22A"/>
      <sheetName val="22B"/>
      <sheetName val="23"/>
      <sheetName val="24"/>
      <sheetName val="25"/>
      <sheetName val="26"/>
      <sheetName val="27"/>
      <sheetName val="28A"/>
      <sheetName val="28B"/>
      <sheetName val="29"/>
      <sheetName val="31A"/>
      <sheetName val="31B"/>
      <sheetName val="32"/>
      <sheetName val="33"/>
      <sheetName val="34"/>
      <sheetName val="35"/>
      <sheetName val="36"/>
      <sheetName val="37"/>
      <sheetName val="38"/>
      <sheetName val="39"/>
      <sheetName val="40"/>
      <sheetName val="41"/>
      <sheetName val="44"/>
      <sheetName val="45"/>
      <sheetName val="46"/>
      <sheetName val="47"/>
      <sheetName val="48"/>
      <sheetName val="49"/>
      <sheetName val="53"/>
      <sheetName val="54"/>
      <sheetName val="55"/>
      <sheetName val="56"/>
      <sheetName val="57"/>
      <sheetName val="58"/>
      <sheetName val="63"/>
      <sheetName val="66"/>
      <sheetName val="67"/>
      <sheetName val="68"/>
      <sheetName val="69"/>
      <sheetName val="70"/>
      <sheetName val="71_77_78_82_84"/>
      <sheetName val="Findings"/>
      <sheetName val="Check_List"/>
      <sheetName val="6.1.0 RentInc 6.0-FINAL"/>
    </sheetNames>
    <sheetDataSet>
      <sheetData sheetId="9">
        <row r="45">
          <cell r="H45">
            <v>40956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J61"/>
  <sheetViews>
    <sheetView showGridLines="0" zoomScale="81" zoomScaleNormal="81" zoomScalePageLayoutView="0" workbookViewId="0" topLeftCell="A43">
      <selection activeCell="G17" sqref="G17"/>
    </sheetView>
  </sheetViews>
  <sheetFormatPr defaultColWidth="11.10546875" defaultRowHeight="15"/>
  <cols>
    <col min="1" max="1" width="2.77734375" style="1" customWidth="1"/>
    <col min="2" max="2" width="3.77734375" style="1" customWidth="1"/>
    <col min="3" max="3" width="12.77734375" style="1" customWidth="1"/>
    <col min="4" max="4" width="8.77734375" style="1" customWidth="1"/>
    <col min="5" max="5" width="11.10546875" style="1" customWidth="1"/>
    <col min="6" max="6" width="7.77734375" style="1" customWidth="1"/>
    <col min="7" max="7" width="51.4453125" style="1" customWidth="1"/>
    <col min="8" max="8" width="12.77734375" style="1" customWidth="1"/>
    <col min="9" max="9" width="21.3359375" style="1" customWidth="1"/>
    <col min="10" max="10" width="10.3359375" style="1" bestFit="1" customWidth="1"/>
    <col min="11" max="16384" width="11.10546875" style="1" customWidth="1"/>
  </cols>
  <sheetData>
    <row r="1" ht="15">
      <c r="C1" s="20" t="s">
        <v>267</v>
      </c>
    </row>
    <row r="2" ht="12" customHeight="1">
      <c r="H2" s="2"/>
    </row>
    <row r="3" spans="3:9" ht="18">
      <c r="C3" s="1" t="s">
        <v>24</v>
      </c>
      <c r="G3" s="3"/>
      <c r="H3" s="88">
        <f>('[1]Data Consolidat'!B11)</f>
        <v>41030</v>
      </c>
      <c r="I3" s="4"/>
    </row>
    <row r="4" ht="15">
      <c r="H4" s="5"/>
    </row>
    <row r="5" ht="18">
      <c r="A5" s="6" t="s">
        <v>25</v>
      </c>
    </row>
    <row r="7" ht="15.75">
      <c r="C7" s="7" t="s">
        <v>233</v>
      </c>
    </row>
    <row r="8" spans="3:5" ht="15.75">
      <c r="C8" s="1" t="s">
        <v>0</v>
      </c>
      <c r="E8" s="7" t="s">
        <v>26</v>
      </c>
    </row>
    <row r="9" spans="2:8" ht="16.5" thickBot="1">
      <c r="B9" s="8">
        <v>1</v>
      </c>
      <c r="C9" s="9" t="s">
        <v>27</v>
      </c>
      <c r="D9" s="9"/>
      <c r="E9" s="9"/>
      <c r="F9" s="9"/>
      <c r="G9" s="9"/>
      <c r="H9" s="89">
        <f>('[1]Data Consolidat'!$B$51)</f>
        <v>40947</v>
      </c>
    </row>
    <row r="10" spans="2:8" ht="15.75">
      <c r="B10" s="11"/>
      <c r="C10" s="243" t="s">
        <v>28</v>
      </c>
      <c r="D10" s="13" t="s">
        <v>29</v>
      </c>
      <c r="E10" s="13"/>
      <c r="F10" s="13"/>
      <c r="G10" s="244">
        <f>SUM((H27)-83)</f>
        <v>40947</v>
      </c>
      <c r="H10" s="90"/>
    </row>
    <row r="11" spans="2:8" ht="16.5" thickBot="1">
      <c r="B11" s="11"/>
      <c r="C11" s="245"/>
      <c r="D11" s="9" t="s">
        <v>30</v>
      </c>
      <c r="E11" s="9"/>
      <c r="F11" s="9"/>
      <c r="G11" s="246">
        <f>(H3)</f>
        <v>41030</v>
      </c>
      <c r="H11" s="90"/>
    </row>
    <row r="12" spans="3:8" ht="15">
      <c r="C12" s="13"/>
      <c r="D12" s="13"/>
      <c r="E12" s="13"/>
      <c r="F12" s="13"/>
      <c r="G12" s="13"/>
      <c r="H12" s="91"/>
    </row>
    <row r="13" spans="2:10" ht="15">
      <c r="B13" s="8">
        <f>SUM(B9)+1</f>
        <v>2</v>
      </c>
      <c r="C13" s="1" t="s">
        <v>31</v>
      </c>
      <c r="H13" s="92">
        <f>IF(H9&lt;J13,H9,J13)</f>
        <v>40947</v>
      </c>
      <c r="I13" s="1" t="s">
        <v>40</v>
      </c>
      <c r="J13" s="14">
        <f>SUM((H27)-83)</f>
        <v>40947</v>
      </c>
    </row>
    <row r="14" spans="2:9" ht="15">
      <c r="B14" s="8">
        <f aca="true" t="shared" si="0" ref="B14:B27">SUM(B13)+1</f>
        <v>3</v>
      </c>
      <c r="C14" s="1" t="s">
        <v>32</v>
      </c>
      <c r="H14" s="92">
        <f>SUM((H13)+12)</f>
        <v>40959</v>
      </c>
      <c r="I14" s="1" t="s">
        <v>41</v>
      </c>
    </row>
    <row r="15" spans="2:9" ht="15">
      <c r="B15" s="8">
        <f t="shared" si="0"/>
        <v>4</v>
      </c>
      <c r="C15" s="1" t="s">
        <v>33</v>
      </c>
      <c r="H15" s="92">
        <f>('[1]Data Consolidat'!B52)</f>
        <v>40959</v>
      </c>
      <c r="I15" s="1" t="s">
        <v>52</v>
      </c>
    </row>
    <row r="16" spans="2:9" ht="15">
      <c r="B16" s="8">
        <f t="shared" si="0"/>
        <v>5</v>
      </c>
      <c r="C16" s="1" t="s">
        <v>34</v>
      </c>
      <c r="H16" s="92">
        <f>SUM((H13)+16)</f>
        <v>40963</v>
      </c>
      <c r="I16" s="1" t="s">
        <v>42</v>
      </c>
    </row>
    <row r="17" spans="2:9" ht="15">
      <c r="B17" s="15">
        <f t="shared" si="0"/>
        <v>6</v>
      </c>
      <c r="C17" s="20" t="s">
        <v>234</v>
      </c>
      <c r="D17" s="16"/>
      <c r="E17" s="16"/>
      <c r="F17" s="16"/>
      <c r="G17" s="16"/>
      <c r="H17" s="92">
        <f>SUM(($H$13)+30)</f>
        <v>40977</v>
      </c>
      <c r="I17" s="1" t="s">
        <v>43</v>
      </c>
    </row>
    <row r="18" spans="2:9" ht="15">
      <c r="B18" s="15">
        <f t="shared" si="0"/>
        <v>7</v>
      </c>
      <c r="C18" s="16" t="s">
        <v>0</v>
      </c>
      <c r="D18" s="17" t="s">
        <v>62</v>
      </c>
      <c r="E18" s="16"/>
      <c r="F18" s="16"/>
      <c r="G18" s="16"/>
      <c r="H18" s="92">
        <f>SUM(($H$13)+31)</f>
        <v>40978</v>
      </c>
      <c r="I18" s="1" t="s">
        <v>44</v>
      </c>
    </row>
    <row r="19" spans="2:9" ht="15">
      <c r="B19" s="15">
        <f t="shared" si="0"/>
        <v>8</v>
      </c>
      <c r="C19" s="16" t="s">
        <v>0</v>
      </c>
      <c r="D19" s="17" t="s">
        <v>63</v>
      </c>
      <c r="E19" s="16"/>
      <c r="F19" s="16"/>
      <c r="G19" s="16"/>
      <c r="H19" s="92">
        <f>SUM(($H$13)+35)</f>
        <v>40982</v>
      </c>
      <c r="I19" s="1" t="s">
        <v>45</v>
      </c>
    </row>
    <row r="20" spans="2:9" ht="15">
      <c r="B20" s="15">
        <f t="shared" si="0"/>
        <v>9</v>
      </c>
      <c r="C20" s="20" t="s">
        <v>235</v>
      </c>
      <c r="D20" s="16"/>
      <c r="E20" s="17"/>
      <c r="F20" s="16"/>
      <c r="G20" s="16"/>
      <c r="H20" s="92">
        <f>SUM(($H$13)+38)</f>
        <v>40985</v>
      </c>
      <c r="I20" s="1" t="s">
        <v>46</v>
      </c>
    </row>
    <row r="21" spans="2:9" ht="16.5" customHeight="1">
      <c r="B21" s="15">
        <f t="shared" si="0"/>
        <v>10</v>
      </c>
      <c r="C21" s="16" t="s">
        <v>0</v>
      </c>
      <c r="D21" s="17" t="s">
        <v>64</v>
      </c>
      <c r="E21" s="16"/>
      <c r="F21" s="16"/>
      <c r="G21" s="16"/>
      <c r="H21" s="92">
        <f>SUM(($H$13)+41)</f>
        <v>40988</v>
      </c>
      <c r="I21" s="1" t="s">
        <v>47</v>
      </c>
    </row>
    <row r="22" spans="2:9" ht="15">
      <c r="B22" s="15">
        <f t="shared" si="0"/>
        <v>11</v>
      </c>
      <c r="C22" s="16" t="s">
        <v>35</v>
      </c>
      <c r="D22" s="16"/>
      <c r="E22" s="16"/>
      <c r="F22" s="16"/>
      <c r="G22" s="16"/>
      <c r="H22" s="92">
        <f>SUM(($H$13)+42)</f>
        <v>40989</v>
      </c>
      <c r="I22" s="1" t="s">
        <v>48</v>
      </c>
    </row>
    <row r="23" spans="2:9" ht="15">
      <c r="B23" s="15">
        <f t="shared" si="0"/>
        <v>12</v>
      </c>
      <c r="C23" s="1" t="s">
        <v>0</v>
      </c>
      <c r="D23" s="17" t="s">
        <v>65</v>
      </c>
      <c r="H23" s="92">
        <f>SUM(($H$13)+45)</f>
        <v>40992</v>
      </c>
      <c r="I23" s="1" t="s">
        <v>49</v>
      </c>
    </row>
    <row r="24" spans="2:9" ht="16.5" customHeight="1">
      <c r="B24" s="15">
        <f t="shared" si="0"/>
        <v>13</v>
      </c>
      <c r="C24" s="1" t="s">
        <v>36</v>
      </c>
      <c r="D24" s="17"/>
      <c r="H24" s="92">
        <f>SUM(($H$13)+45)</f>
        <v>40992</v>
      </c>
      <c r="I24" s="1" t="s">
        <v>49</v>
      </c>
    </row>
    <row r="25" spans="2:9" ht="15">
      <c r="B25" s="15">
        <f t="shared" si="0"/>
        <v>14</v>
      </c>
      <c r="C25" s="20" t="s">
        <v>236</v>
      </c>
      <c r="H25" s="92">
        <f>SUM(($H$13)+48)</f>
        <v>40995</v>
      </c>
      <c r="I25" s="1" t="s">
        <v>50</v>
      </c>
    </row>
    <row r="26" spans="2:9" ht="15">
      <c r="B26" s="15">
        <f t="shared" si="0"/>
        <v>15</v>
      </c>
      <c r="C26" s="1" t="s">
        <v>37</v>
      </c>
      <c r="H26" s="92">
        <f>SUM(($H$13)+51)</f>
        <v>40998</v>
      </c>
      <c r="I26" s="1" t="s">
        <v>51</v>
      </c>
    </row>
    <row r="27" spans="2:10" ht="16.5" customHeight="1">
      <c r="B27" s="15">
        <f t="shared" si="0"/>
        <v>16</v>
      </c>
      <c r="C27" s="1" t="s">
        <v>38</v>
      </c>
      <c r="G27" s="3"/>
      <c r="H27" s="93">
        <f>(H3)</f>
        <v>41030</v>
      </c>
      <c r="I27" s="242" t="s">
        <v>39</v>
      </c>
      <c r="J27" s="241">
        <f>DAYS360(H13,H27)</f>
        <v>83</v>
      </c>
    </row>
    <row r="28" ht="4.5" customHeight="1">
      <c r="H28" s="5"/>
    </row>
    <row r="29" ht="6" customHeight="1"/>
    <row r="30" ht="18">
      <c r="A30" s="6" t="s">
        <v>53</v>
      </c>
    </row>
    <row r="32" ht="15.75">
      <c r="C32" s="7" t="s">
        <v>233</v>
      </c>
    </row>
    <row r="33" spans="3:5" ht="15.75">
      <c r="C33" s="1" t="s">
        <v>0</v>
      </c>
      <c r="E33" s="7" t="s">
        <v>26</v>
      </c>
    </row>
    <row r="34" spans="2:8" ht="16.5" thickBot="1">
      <c r="B34" s="8">
        <v>1</v>
      </c>
      <c r="C34" s="87" t="s">
        <v>237</v>
      </c>
      <c r="D34" s="9"/>
      <c r="E34" s="9"/>
      <c r="F34" s="9"/>
      <c r="G34" s="9"/>
      <c r="H34" s="10">
        <f>('[1]Data Consolidat'!$B$51)</f>
        <v>40947</v>
      </c>
    </row>
    <row r="35" spans="2:8" ht="15.75">
      <c r="B35" s="11"/>
      <c r="C35" s="243" t="s">
        <v>28</v>
      </c>
      <c r="D35" s="13" t="s">
        <v>29</v>
      </c>
      <c r="E35" s="13"/>
      <c r="F35" s="13"/>
      <c r="G35" s="244">
        <f>SUM((H56)-109)</f>
        <v>40921</v>
      </c>
      <c r="H35" s="12"/>
    </row>
    <row r="36" spans="2:8" ht="16.5" thickBot="1">
      <c r="B36" s="11"/>
      <c r="C36" s="245"/>
      <c r="D36" s="9" t="s">
        <v>30</v>
      </c>
      <c r="E36" s="9"/>
      <c r="F36" s="9"/>
      <c r="G36" s="246">
        <f>(H3)</f>
        <v>41030</v>
      </c>
      <c r="H36" s="12"/>
    </row>
    <row r="37" spans="3:7" ht="15">
      <c r="C37" s="13"/>
      <c r="D37" s="13"/>
      <c r="E37" s="13"/>
      <c r="F37" s="13"/>
      <c r="G37" s="13"/>
    </row>
    <row r="39" spans="2:10" ht="15">
      <c r="B39" s="15">
        <f>SUM(B34)+1</f>
        <v>2</v>
      </c>
      <c r="C39" s="1" t="s">
        <v>31</v>
      </c>
      <c r="D39" s="16"/>
      <c r="E39" s="16"/>
      <c r="F39" s="16"/>
      <c r="G39" s="16"/>
      <c r="H39" s="92">
        <f>IF(H34&lt;J39,H34,J39)</f>
        <v>40921</v>
      </c>
      <c r="I39" s="16" t="s">
        <v>40</v>
      </c>
      <c r="J39" s="18">
        <f>SUM((H56)-109)</f>
        <v>40921</v>
      </c>
    </row>
    <row r="40" spans="2:10" ht="15">
      <c r="B40" s="15">
        <f aca="true" t="shared" si="1" ref="B40:B56">SUM(B39)+1</f>
        <v>3</v>
      </c>
      <c r="C40" s="16" t="s">
        <v>54</v>
      </c>
      <c r="D40" s="16"/>
      <c r="E40" s="16"/>
      <c r="F40" s="16"/>
      <c r="G40" s="16"/>
      <c r="H40" s="92">
        <f>SUM((H39)+12)</f>
        <v>40933</v>
      </c>
      <c r="I40" s="16" t="s">
        <v>41</v>
      </c>
      <c r="J40" s="16"/>
    </row>
    <row r="41" spans="2:10" ht="15">
      <c r="B41" s="15">
        <f t="shared" si="1"/>
        <v>4</v>
      </c>
      <c r="C41" s="1" t="s">
        <v>33</v>
      </c>
      <c r="D41" s="16"/>
      <c r="E41" s="16"/>
      <c r="F41" s="16"/>
      <c r="G41" s="16"/>
      <c r="H41" s="92" t="str">
        <f>IF('[1]Rent Schedule'!M62&lt;10%,"N/A",'[1]Data Consolidat'!B52)</f>
        <v>N/A</v>
      </c>
      <c r="I41" s="1" t="s">
        <v>52</v>
      </c>
      <c r="J41" s="16"/>
    </row>
    <row r="42" spans="2:10" ht="15">
      <c r="B42" s="15">
        <f t="shared" si="1"/>
        <v>5</v>
      </c>
      <c r="C42" s="1" t="s">
        <v>34</v>
      </c>
      <c r="D42" s="16"/>
      <c r="E42" s="16"/>
      <c r="F42" s="16"/>
      <c r="G42" s="16"/>
      <c r="H42" s="92">
        <f>SUM((H39)+16)</f>
        <v>40937</v>
      </c>
      <c r="I42" s="16" t="s">
        <v>42</v>
      </c>
      <c r="J42" s="16"/>
    </row>
    <row r="43" spans="2:10" ht="15">
      <c r="B43" s="15">
        <f t="shared" si="1"/>
        <v>6</v>
      </c>
      <c r="C43" s="20" t="s">
        <v>238</v>
      </c>
      <c r="D43" s="16"/>
      <c r="E43" s="16"/>
      <c r="F43" s="16"/>
      <c r="G43" s="16"/>
      <c r="H43" s="92">
        <f>IF(H39+29&lt;J43,H39+29,J43)</f>
        <v>40950</v>
      </c>
      <c r="I43" s="16" t="s">
        <v>43</v>
      </c>
      <c r="J43" s="18">
        <f>SUM((H56)-79)</f>
        <v>40951</v>
      </c>
    </row>
    <row r="44" spans="2:10" ht="15">
      <c r="B44" s="15">
        <f t="shared" si="1"/>
        <v>7</v>
      </c>
      <c r="C44" s="16" t="s">
        <v>1</v>
      </c>
      <c r="D44" s="17" t="s">
        <v>62</v>
      </c>
      <c r="E44" s="16"/>
      <c r="F44" s="16"/>
      <c r="G44" s="16"/>
      <c r="H44" s="92">
        <f>SUM(($H$39)+31)</f>
        <v>40952</v>
      </c>
      <c r="I44" s="16" t="s">
        <v>44</v>
      </c>
      <c r="J44" s="16"/>
    </row>
    <row r="45" spans="2:10" ht="15">
      <c r="B45" s="15">
        <f t="shared" si="1"/>
        <v>8</v>
      </c>
      <c r="C45" s="16" t="s">
        <v>1</v>
      </c>
      <c r="D45" s="17" t="s">
        <v>63</v>
      </c>
      <c r="E45" s="16"/>
      <c r="F45" s="16"/>
      <c r="G45" s="16"/>
      <c r="H45" s="92">
        <f>SUM(($H$39)+35)</f>
        <v>40956</v>
      </c>
      <c r="I45" s="16" t="s">
        <v>45</v>
      </c>
      <c r="J45" s="16"/>
    </row>
    <row r="46" spans="2:10" s="7" customFormat="1" ht="15.75">
      <c r="B46" s="15">
        <f t="shared" si="1"/>
        <v>9</v>
      </c>
      <c r="C46" s="20" t="s">
        <v>235</v>
      </c>
      <c r="D46" s="16"/>
      <c r="E46" s="17"/>
      <c r="F46" s="16"/>
      <c r="G46" s="16"/>
      <c r="H46" s="92">
        <f>SUM(($H$39)+38)</f>
        <v>40959</v>
      </c>
      <c r="I46" s="16" t="s">
        <v>46</v>
      </c>
      <c r="J46" s="16"/>
    </row>
    <row r="47" spans="2:10" ht="15">
      <c r="B47" s="15">
        <f t="shared" si="1"/>
        <v>10</v>
      </c>
      <c r="C47" s="16" t="s">
        <v>0</v>
      </c>
      <c r="D47" s="17" t="s">
        <v>64</v>
      </c>
      <c r="E47" s="16"/>
      <c r="F47" s="16"/>
      <c r="G47" s="16"/>
      <c r="H47" s="92">
        <f>SUM(($H$39)+41)</f>
        <v>40962</v>
      </c>
      <c r="I47" s="16" t="s">
        <v>47</v>
      </c>
      <c r="J47" s="16"/>
    </row>
    <row r="48" spans="2:10" ht="15">
      <c r="B48" s="15">
        <f t="shared" si="1"/>
        <v>11</v>
      </c>
      <c r="C48" s="16" t="s">
        <v>35</v>
      </c>
      <c r="D48" s="17"/>
      <c r="E48" s="16"/>
      <c r="F48" s="16"/>
      <c r="G48" s="16"/>
      <c r="H48" s="92">
        <f>SUM(($H$39)+42)</f>
        <v>40963</v>
      </c>
      <c r="I48" s="16" t="s">
        <v>48</v>
      </c>
      <c r="J48" s="16"/>
    </row>
    <row r="49" spans="2:10" ht="15">
      <c r="B49" s="15">
        <f t="shared" si="1"/>
        <v>12</v>
      </c>
      <c r="C49" s="16" t="s">
        <v>0</v>
      </c>
      <c r="D49" s="17" t="s">
        <v>65</v>
      </c>
      <c r="E49" s="16"/>
      <c r="F49" s="16"/>
      <c r="G49" s="16"/>
      <c r="H49" s="92">
        <f>SUM(($H$39)+45)</f>
        <v>40966</v>
      </c>
      <c r="I49" s="16" t="s">
        <v>49</v>
      </c>
      <c r="J49" s="16"/>
    </row>
    <row r="50" spans="2:10" ht="15">
      <c r="B50" s="15">
        <f t="shared" si="1"/>
        <v>13</v>
      </c>
      <c r="C50" s="16" t="s">
        <v>36</v>
      </c>
      <c r="D50" s="16"/>
      <c r="E50" s="16"/>
      <c r="F50" s="16"/>
      <c r="G50" s="16"/>
      <c r="H50" s="92">
        <f>SUM(($H$39)+45)</f>
        <v>40966</v>
      </c>
      <c r="I50" s="16" t="s">
        <v>49</v>
      </c>
      <c r="J50" s="16"/>
    </row>
    <row r="51" spans="2:10" ht="15">
      <c r="B51" s="15">
        <f t="shared" si="1"/>
        <v>14</v>
      </c>
      <c r="C51" s="20" t="s">
        <v>55</v>
      </c>
      <c r="D51" s="16"/>
      <c r="E51" s="16"/>
      <c r="F51" s="16"/>
      <c r="G51" s="16"/>
      <c r="H51" s="92">
        <f>SUM(($H$39)+49)</f>
        <v>40970</v>
      </c>
      <c r="I51" s="16" t="s">
        <v>58</v>
      </c>
      <c r="J51" s="16"/>
    </row>
    <row r="52" spans="2:10" ht="15">
      <c r="B52" s="15">
        <f t="shared" si="1"/>
        <v>15</v>
      </c>
      <c r="C52" s="16" t="s">
        <v>56</v>
      </c>
      <c r="D52" s="16"/>
      <c r="E52" s="16"/>
      <c r="F52" s="16"/>
      <c r="G52" s="16"/>
      <c r="H52" s="94"/>
      <c r="I52" s="16" t="s">
        <v>61</v>
      </c>
      <c r="J52" s="16"/>
    </row>
    <row r="53" spans="2:10" ht="15">
      <c r="B53" s="15">
        <f t="shared" si="1"/>
        <v>16</v>
      </c>
      <c r="C53" s="16" t="s">
        <v>57</v>
      </c>
      <c r="D53" s="16"/>
      <c r="E53" s="16"/>
      <c r="F53" s="16"/>
      <c r="G53" s="16"/>
      <c r="H53" s="94"/>
      <c r="I53" s="16" t="s">
        <v>61</v>
      </c>
      <c r="J53" s="16"/>
    </row>
    <row r="54" spans="2:10" ht="15">
      <c r="B54" s="15">
        <f t="shared" si="1"/>
        <v>17</v>
      </c>
      <c r="C54" s="16" t="s">
        <v>66</v>
      </c>
      <c r="D54" s="16"/>
      <c r="E54" s="16"/>
      <c r="F54" s="16"/>
      <c r="G54" s="16"/>
      <c r="H54" s="92">
        <f>SUM(($H$39)+74)</f>
        <v>40995</v>
      </c>
      <c r="I54" s="16" t="s">
        <v>59</v>
      </c>
      <c r="J54" s="16"/>
    </row>
    <row r="55" spans="2:10" ht="15">
      <c r="B55" s="15">
        <f t="shared" si="1"/>
        <v>18</v>
      </c>
      <c r="C55" s="1" t="s">
        <v>37</v>
      </c>
      <c r="D55" s="16"/>
      <c r="E55" s="16"/>
      <c r="F55" s="16"/>
      <c r="G55" s="16"/>
      <c r="H55" s="92">
        <f>SUM(($H$39)+78)</f>
        <v>40999</v>
      </c>
      <c r="I55" s="16" t="s">
        <v>60</v>
      </c>
      <c r="J55" s="16"/>
    </row>
    <row r="56" spans="2:10" ht="15">
      <c r="B56" s="15">
        <f t="shared" si="1"/>
        <v>19</v>
      </c>
      <c r="C56" s="1" t="s">
        <v>38</v>
      </c>
      <c r="D56" s="16"/>
      <c r="E56" s="16"/>
      <c r="F56" s="16"/>
      <c r="G56" s="19"/>
      <c r="H56" s="93">
        <f>(H3)</f>
        <v>41030</v>
      </c>
      <c r="I56" s="242" t="s">
        <v>39</v>
      </c>
      <c r="J56" s="241">
        <f>DAYS360(H39,H56)</f>
        <v>108</v>
      </c>
    </row>
    <row r="59" ht="15">
      <c r="I59" s="20"/>
    </row>
    <row r="60" spans="8:9" ht="15">
      <c r="H60" s="21"/>
      <c r="I60" s="20"/>
    </row>
    <row r="61" ht="15">
      <c r="H61" s="21"/>
    </row>
  </sheetData>
  <sheetProtection/>
  <printOptions horizontalCentered="1" verticalCentered="1"/>
  <pageMargins left="0.12" right="0.12" top="0.17" bottom="0.32" header="0.24" footer="0.16"/>
  <pageSetup fitToHeight="1" fitToWidth="1" horizontalDpi="300" verticalDpi="300" orientation="portrait" scale="71" r:id="rId3"/>
  <headerFooter alignWithMargins="0">
    <oddFooter>&amp;R&amp;"Arial,Bold"&amp;8&amp;F</oddFooter>
  </headerFooter>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P112"/>
  <sheetViews>
    <sheetView showGridLines="0" view="pageBreakPreview" zoomScale="75" zoomScaleNormal="81" zoomScaleSheetLayoutView="75" zoomScalePageLayoutView="0" workbookViewId="0" topLeftCell="A84">
      <selection activeCell="E45" sqref="E45"/>
    </sheetView>
  </sheetViews>
  <sheetFormatPr defaultColWidth="9.77734375" defaultRowHeight="15"/>
  <cols>
    <col min="1" max="1" width="3.4453125" style="22" customWidth="1"/>
    <col min="2" max="2" width="10.4453125" style="22" customWidth="1"/>
    <col min="3" max="3" width="13.5546875" style="22" customWidth="1"/>
    <col min="4" max="4" width="11.99609375" style="22" customWidth="1"/>
    <col min="5" max="5" width="15.21484375" style="22" customWidth="1"/>
    <col min="6" max="6" width="10.6640625" style="22" customWidth="1"/>
    <col min="7" max="7" width="20.77734375" style="22" customWidth="1"/>
    <col min="8" max="8" width="14.6640625" style="22" customWidth="1"/>
    <col min="9" max="9" width="11.77734375" style="22" customWidth="1"/>
    <col min="10" max="10" width="11.99609375" style="22" customWidth="1"/>
    <col min="11" max="11" width="11.88671875" style="22" customWidth="1"/>
    <col min="12" max="12" width="19.10546875" style="22" customWidth="1"/>
    <col min="13" max="13" width="15.77734375" style="22" customWidth="1"/>
    <col min="14" max="14" width="15.99609375" style="22" customWidth="1"/>
    <col min="15" max="15" width="19.77734375" style="22" customWidth="1"/>
    <col min="16" max="16" width="9.77734375" style="22" customWidth="1"/>
    <col min="17" max="16384" width="9.77734375" style="22" customWidth="1"/>
  </cols>
  <sheetData>
    <row r="1" spans="1:15" ht="23.25">
      <c r="A1" s="311" t="s">
        <v>266</v>
      </c>
      <c r="B1" s="312"/>
      <c r="C1" s="312"/>
      <c r="D1" s="312"/>
      <c r="E1" s="312"/>
      <c r="F1" s="312"/>
      <c r="G1" s="312"/>
      <c r="H1" s="312"/>
      <c r="I1" s="312"/>
      <c r="J1" s="312"/>
      <c r="K1" s="312"/>
      <c r="L1" s="312"/>
      <c r="M1" s="312"/>
      <c r="N1" s="312"/>
      <c r="O1" s="312"/>
    </row>
    <row r="2" ht="3.75" customHeight="1"/>
    <row r="3" spans="3:10" ht="18">
      <c r="C3" s="313" t="s">
        <v>306</v>
      </c>
      <c r="D3" s="313"/>
      <c r="E3" s="313"/>
      <c r="F3" s="24"/>
      <c r="G3" s="23"/>
      <c r="H3" s="23"/>
      <c r="J3" s="24"/>
    </row>
    <row r="4" ht="4.5" customHeight="1"/>
    <row r="5" spans="2:8" ht="18">
      <c r="B5" s="67" t="s">
        <v>75</v>
      </c>
      <c r="C5" s="102" t="s">
        <v>268</v>
      </c>
      <c r="D5" s="65" t="s">
        <v>250</v>
      </c>
      <c r="E5" s="65"/>
      <c r="F5" s="65"/>
      <c r="G5" s="65"/>
      <c r="H5" s="65"/>
    </row>
    <row r="6" spans="2:9" ht="18">
      <c r="B6" s="65" t="s">
        <v>76</v>
      </c>
      <c r="C6" s="65"/>
      <c r="D6" s="65"/>
      <c r="E6" s="65"/>
      <c r="F6" s="65"/>
      <c r="G6" s="65"/>
      <c r="H6" s="64"/>
      <c r="I6" s="105" t="s">
        <v>269</v>
      </c>
    </row>
    <row r="7" spans="2:8" ht="4.5" customHeight="1">
      <c r="B7" s="65"/>
      <c r="C7" s="65"/>
      <c r="D7" s="65"/>
      <c r="E7" s="65"/>
      <c r="F7" s="65"/>
      <c r="G7" s="65"/>
      <c r="H7" s="65"/>
    </row>
    <row r="8" spans="2:8" ht="18">
      <c r="B8" s="7" t="s">
        <v>251</v>
      </c>
      <c r="C8" s="65"/>
      <c r="D8" s="65"/>
      <c r="E8" s="65"/>
      <c r="F8" s="65"/>
      <c r="G8" s="65"/>
      <c r="H8" s="65"/>
    </row>
    <row r="9" spans="2:10" ht="18">
      <c r="B9" s="7" t="s">
        <v>77</v>
      </c>
      <c r="C9" s="65"/>
      <c r="D9" s="65"/>
      <c r="E9" s="66"/>
      <c r="F9" s="103" t="s">
        <v>268</v>
      </c>
      <c r="G9" s="65"/>
      <c r="H9" s="65"/>
      <c r="J9" s="26"/>
    </row>
    <row r="10" spans="2:8" ht="6.75" customHeight="1">
      <c r="B10" s="65"/>
      <c r="C10" s="65"/>
      <c r="D10" s="65"/>
      <c r="E10" s="65"/>
      <c r="F10" s="65"/>
      <c r="G10" s="65"/>
      <c r="H10" s="65"/>
    </row>
    <row r="11" spans="2:8" ht="18">
      <c r="B11" s="248" t="s">
        <v>252</v>
      </c>
      <c r="C11" s="65"/>
      <c r="D11" s="65"/>
      <c r="E11" s="65"/>
      <c r="F11" s="65"/>
      <c r="G11" s="65"/>
      <c r="H11" s="65"/>
    </row>
    <row r="12" spans="2:8" ht="18">
      <c r="B12" s="248" t="s">
        <v>78</v>
      </c>
      <c r="C12" s="65"/>
      <c r="D12" s="65"/>
      <c r="E12" s="65"/>
      <c r="F12" s="65"/>
      <c r="G12" s="65"/>
      <c r="H12" s="65"/>
    </row>
    <row r="13" spans="2:10" ht="18">
      <c r="B13" s="65"/>
      <c r="C13" s="65"/>
      <c r="D13" s="65"/>
      <c r="E13" s="247" t="s">
        <v>80</v>
      </c>
      <c r="F13" s="304" t="s">
        <v>268</v>
      </c>
      <c r="G13" s="305"/>
      <c r="H13" s="104"/>
      <c r="J13" s="25"/>
    </row>
    <row r="14" spans="2:10" ht="18">
      <c r="B14" s="65"/>
      <c r="C14" s="65"/>
      <c r="D14" s="65"/>
      <c r="E14" s="247" t="s">
        <v>79</v>
      </c>
      <c r="F14" s="323" t="s">
        <v>268</v>
      </c>
      <c r="G14" s="305"/>
      <c r="H14" s="104"/>
      <c r="J14" s="27"/>
    </row>
    <row r="15" spans="2:10" ht="18">
      <c r="B15" s="65"/>
      <c r="C15" s="65"/>
      <c r="D15" s="65"/>
      <c r="E15" s="247" t="s">
        <v>81</v>
      </c>
      <c r="F15" s="309" t="s">
        <v>268</v>
      </c>
      <c r="G15" s="309"/>
      <c r="H15" s="309"/>
      <c r="I15" s="24"/>
      <c r="J15" s="24"/>
    </row>
    <row r="16" spans="2:8" ht="6" customHeight="1">
      <c r="B16" s="65"/>
      <c r="C16" s="65"/>
      <c r="D16" s="65"/>
      <c r="E16" s="65"/>
      <c r="F16" s="65"/>
      <c r="G16" s="65"/>
      <c r="H16" s="65"/>
    </row>
    <row r="17" spans="2:8" s="70" customFormat="1" ht="18.75" customHeight="1">
      <c r="B17" s="69"/>
      <c r="C17" s="65" t="s">
        <v>249</v>
      </c>
      <c r="D17" s="69"/>
      <c r="E17" s="69"/>
      <c r="F17" s="69"/>
      <c r="G17" s="69"/>
      <c r="H17" s="69"/>
    </row>
    <row r="18" ht="7.5" customHeight="1"/>
    <row r="19" spans="2:15" ht="18" customHeight="1">
      <c r="B19" s="107" t="str">
        <f>('[1]Data Consolidat'!A80)</f>
        <v>1.)</v>
      </c>
      <c r="C19" s="310">
        <f>'[1]Data Consolidat'!B80</f>
      </c>
      <c r="D19" s="310"/>
      <c r="E19" s="310"/>
      <c r="F19" s="310"/>
      <c r="G19" s="310"/>
      <c r="H19" s="310"/>
      <c r="I19" s="310"/>
      <c r="J19" s="310"/>
      <c r="K19" s="310"/>
      <c r="L19" s="310"/>
      <c r="M19" s="310"/>
      <c r="N19" s="310"/>
      <c r="O19" s="310"/>
    </row>
    <row r="20" spans="2:15" ht="18" customHeight="1">
      <c r="B20" s="105"/>
      <c r="C20" s="310"/>
      <c r="D20" s="310"/>
      <c r="E20" s="310"/>
      <c r="F20" s="310"/>
      <c r="G20" s="310"/>
      <c r="H20" s="310"/>
      <c r="I20" s="310"/>
      <c r="J20" s="310"/>
      <c r="K20" s="310"/>
      <c r="L20" s="310"/>
      <c r="M20" s="310"/>
      <c r="N20" s="310"/>
      <c r="O20" s="310"/>
    </row>
    <row r="21" spans="2:15" ht="18" customHeight="1">
      <c r="B21" s="105"/>
      <c r="C21" s="310"/>
      <c r="D21" s="310"/>
      <c r="E21" s="310"/>
      <c r="F21" s="310"/>
      <c r="G21" s="310"/>
      <c r="H21" s="310"/>
      <c r="I21" s="310"/>
      <c r="J21" s="310"/>
      <c r="K21" s="310"/>
      <c r="L21" s="310"/>
      <c r="M21" s="310"/>
      <c r="N21" s="310"/>
      <c r="O21" s="310"/>
    </row>
    <row r="22" spans="2:15" ht="16.5" customHeight="1">
      <c r="B22" s="107" t="str">
        <f>('[1]Data Consolidat'!A84)</f>
        <v>2.)</v>
      </c>
      <c r="C22" s="310">
        <f>'[1]Data Consolidat'!B84</f>
      </c>
      <c r="D22" s="310"/>
      <c r="E22" s="310"/>
      <c r="F22" s="310"/>
      <c r="G22" s="310"/>
      <c r="H22" s="310"/>
      <c r="I22" s="310"/>
      <c r="J22" s="310"/>
      <c r="K22" s="310"/>
      <c r="L22" s="310"/>
      <c r="M22" s="310"/>
      <c r="N22" s="310"/>
      <c r="O22" s="310"/>
    </row>
    <row r="23" spans="2:15" ht="16.5" customHeight="1">
      <c r="B23" s="105"/>
      <c r="C23" s="310"/>
      <c r="D23" s="310"/>
      <c r="E23" s="310"/>
      <c r="F23" s="310"/>
      <c r="G23" s="310"/>
      <c r="H23" s="310"/>
      <c r="I23" s="310"/>
      <c r="J23" s="310"/>
      <c r="K23" s="310"/>
      <c r="L23" s="310"/>
      <c r="M23" s="310"/>
      <c r="N23" s="310"/>
      <c r="O23" s="310"/>
    </row>
    <row r="24" spans="2:15" ht="16.5" customHeight="1">
      <c r="B24" s="105"/>
      <c r="C24" s="310"/>
      <c r="D24" s="310"/>
      <c r="E24" s="310"/>
      <c r="F24" s="310"/>
      <c r="G24" s="310"/>
      <c r="H24" s="310"/>
      <c r="I24" s="310"/>
      <c r="J24" s="310"/>
      <c r="K24" s="310"/>
      <c r="L24" s="310"/>
      <c r="M24" s="310"/>
      <c r="N24" s="310"/>
      <c r="O24" s="310"/>
    </row>
    <row r="25" spans="2:15" ht="15" customHeight="1">
      <c r="B25" s="107" t="str">
        <f>('[1]Data Consolidat'!A88)</f>
        <v>3.)</v>
      </c>
      <c r="C25" s="310">
        <f>'[1]Data Consolidat'!B88</f>
      </c>
      <c r="D25" s="310"/>
      <c r="E25" s="310"/>
      <c r="F25" s="310"/>
      <c r="G25" s="310"/>
      <c r="H25" s="310"/>
      <c r="I25" s="310"/>
      <c r="J25" s="310"/>
      <c r="K25" s="310"/>
      <c r="L25" s="310"/>
      <c r="M25" s="310"/>
      <c r="N25" s="310"/>
      <c r="O25" s="310"/>
    </row>
    <row r="26" spans="2:15" ht="15" customHeight="1">
      <c r="B26" s="105"/>
      <c r="C26" s="310"/>
      <c r="D26" s="310"/>
      <c r="E26" s="310"/>
      <c r="F26" s="310"/>
      <c r="G26" s="310"/>
      <c r="H26" s="310"/>
      <c r="I26" s="310"/>
      <c r="J26" s="310"/>
      <c r="K26" s="310"/>
      <c r="L26" s="310"/>
      <c r="M26" s="310"/>
      <c r="N26" s="310"/>
      <c r="O26" s="310"/>
    </row>
    <row r="27" spans="2:15" ht="15" customHeight="1">
      <c r="B27" s="105"/>
      <c r="C27" s="310"/>
      <c r="D27" s="310"/>
      <c r="E27" s="310"/>
      <c r="F27" s="310"/>
      <c r="G27" s="310"/>
      <c r="H27" s="310"/>
      <c r="I27" s="310"/>
      <c r="J27" s="310"/>
      <c r="K27" s="310"/>
      <c r="L27" s="310"/>
      <c r="M27" s="310"/>
      <c r="N27" s="310"/>
      <c r="O27" s="310"/>
    </row>
    <row r="28" spans="2:15" ht="15" customHeight="1">
      <c r="B28" s="105"/>
      <c r="C28" s="310"/>
      <c r="D28" s="310"/>
      <c r="E28" s="310"/>
      <c r="F28" s="310"/>
      <c r="G28" s="310"/>
      <c r="H28" s="310"/>
      <c r="I28" s="310"/>
      <c r="J28" s="310"/>
      <c r="K28" s="310"/>
      <c r="L28" s="310"/>
      <c r="M28" s="310"/>
      <c r="N28" s="310"/>
      <c r="O28" s="310"/>
    </row>
    <row r="29" spans="2:15" ht="18" customHeight="1">
      <c r="B29" s="107" t="str">
        <f>('[1]Data Consolidat'!A92)</f>
        <v>4.)</v>
      </c>
      <c r="C29" s="310">
        <f>'[1]Data Consolidat'!B92</f>
      </c>
      <c r="D29" s="310"/>
      <c r="E29" s="310"/>
      <c r="F29" s="310"/>
      <c r="G29" s="310"/>
      <c r="H29" s="310"/>
      <c r="I29" s="310"/>
      <c r="J29" s="310"/>
      <c r="K29" s="310"/>
      <c r="L29" s="310"/>
      <c r="M29" s="310"/>
      <c r="N29" s="310"/>
      <c r="O29" s="310"/>
    </row>
    <row r="30" spans="2:15" ht="18" customHeight="1">
      <c r="B30" s="105"/>
      <c r="C30" s="310"/>
      <c r="D30" s="310"/>
      <c r="E30" s="310"/>
      <c r="F30" s="310"/>
      <c r="G30" s="310"/>
      <c r="H30" s="310"/>
      <c r="I30" s="310"/>
      <c r="J30" s="310"/>
      <c r="K30" s="310"/>
      <c r="L30" s="310"/>
      <c r="M30" s="310"/>
      <c r="N30" s="310"/>
      <c r="O30" s="310"/>
    </row>
    <row r="31" spans="2:15" ht="18" customHeight="1">
      <c r="B31" s="105"/>
      <c r="C31" s="310"/>
      <c r="D31" s="310"/>
      <c r="E31" s="310"/>
      <c r="F31" s="310"/>
      <c r="G31" s="310"/>
      <c r="H31" s="310"/>
      <c r="I31" s="310"/>
      <c r="J31" s="310"/>
      <c r="K31" s="310"/>
      <c r="L31" s="310"/>
      <c r="M31" s="310"/>
      <c r="N31" s="310"/>
      <c r="O31" s="310"/>
    </row>
    <row r="32" spans="2:15" ht="18" customHeight="1">
      <c r="B32" s="105"/>
      <c r="C32" s="310"/>
      <c r="D32" s="310"/>
      <c r="E32" s="310"/>
      <c r="F32" s="310"/>
      <c r="G32" s="310"/>
      <c r="H32" s="310"/>
      <c r="I32" s="310"/>
      <c r="J32" s="310"/>
      <c r="K32" s="310"/>
      <c r="L32" s="310"/>
      <c r="M32" s="310"/>
      <c r="N32" s="310"/>
      <c r="O32" s="310"/>
    </row>
    <row r="33" spans="2:15" ht="16.5" customHeight="1">
      <c r="B33" s="107" t="str">
        <f>('[1]Data Consolidat'!A96)</f>
        <v>5.)</v>
      </c>
      <c r="C33" s="310">
        <f>'[1]Data Consolidat'!B96</f>
      </c>
      <c r="D33" s="310"/>
      <c r="E33" s="310"/>
      <c r="F33" s="310"/>
      <c r="G33" s="310"/>
      <c r="H33" s="310"/>
      <c r="I33" s="310"/>
      <c r="J33" s="310"/>
      <c r="K33" s="310"/>
      <c r="L33" s="310"/>
      <c r="M33" s="310"/>
      <c r="N33" s="310"/>
      <c r="O33" s="310"/>
    </row>
    <row r="34" spans="2:15" ht="16.5" customHeight="1">
      <c r="B34" s="105"/>
      <c r="C34" s="310"/>
      <c r="D34" s="310"/>
      <c r="E34" s="310"/>
      <c r="F34" s="310"/>
      <c r="G34" s="310"/>
      <c r="H34" s="310"/>
      <c r="I34" s="310"/>
      <c r="J34" s="310"/>
      <c r="K34" s="310"/>
      <c r="L34" s="310"/>
      <c r="M34" s="310"/>
      <c r="N34" s="310"/>
      <c r="O34" s="310"/>
    </row>
    <row r="35" spans="2:15" ht="16.5" customHeight="1">
      <c r="B35" s="105"/>
      <c r="C35" s="310"/>
      <c r="D35" s="310"/>
      <c r="E35" s="310"/>
      <c r="F35" s="310"/>
      <c r="G35" s="310"/>
      <c r="H35" s="310"/>
      <c r="I35" s="310"/>
      <c r="J35" s="310"/>
      <c r="K35" s="310"/>
      <c r="L35" s="310"/>
      <c r="M35" s="310"/>
      <c r="N35" s="310"/>
      <c r="O35" s="310"/>
    </row>
    <row r="36" spans="2:15" ht="14.25" customHeight="1">
      <c r="B36" s="105"/>
      <c r="C36" s="310"/>
      <c r="D36" s="310"/>
      <c r="E36" s="310"/>
      <c r="F36" s="310"/>
      <c r="G36" s="310"/>
      <c r="H36" s="310"/>
      <c r="I36" s="310"/>
      <c r="J36" s="310"/>
      <c r="K36" s="310"/>
      <c r="L36" s="310"/>
      <c r="M36" s="310"/>
      <c r="N36" s="310"/>
      <c r="O36" s="310"/>
    </row>
    <row r="37" ht="5.25" customHeight="1"/>
    <row r="38" spans="3:4" ht="19.5" customHeight="1">
      <c r="C38" s="7" t="s">
        <v>254</v>
      </c>
      <c r="D38" s="24"/>
    </row>
    <row r="39" spans="9:13" ht="21" customHeight="1">
      <c r="I39" s="28"/>
      <c r="L39" s="29"/>
      <c r="M39" s="29"/>
    </row>
    <row r="40" spans="3:15" ht="18.75" customHeight="1">
      <c r="C40" s="316" t="s">
        <v>84</v>
      </c>
      <c r="D40" s="317"/>
      <c r="E40" s="318"/>
      <c r="F40" s="316" t="s">
        <v>272</v>
      </c>
      <c r="G40" s="317"/>
      <c r="H40" s="318"/>
      <c r="I40" s="306" t="s">
        <v>274</v>
      </c>
      <c r="J40" s="307"/>
      <c r="K40" s="308"/>
      <c r="L40" s="30" t="s">
        <v>275</v>
      </c>
      <c r="M40" s="265" t="s">
        <v>276</v>
      </c>
      <c r="N40" s="30" t="s">
        <v>277</v>
      </c>
      <c r="O40" s="30" t="s">
        <v>277</v>
      </c>
    </row>
    <row r="41" spans="2:15" ht="20.25" customHeight="1">
      <c r="B41" s="28" t="s">
        <v>82</v>
      </c>
      <c r="C41" s="257" t="s">
        <v>277</v>
      </c>
      <c r="D41" s="258" t="s">
        <v>271</v>
      </c>
      <c r="E41" s="259" t="s">
        <v>88</v>
      </c>
      <c r="F41" s="260" t="s">
        <v>273</v>
      </c>
      <c r="G41" s="258" t="s">
        <v>271</v>
      </c>
      <c r="H41" s="259" t="s">
        <v>88</v>
      </c>
      <c r="I41" s="257" t="s">
        <v>277</v>
      </c>
      <c r="J41" s="261" t="s">
        <v>271</v>
      </c>
      <c r="K41" s="259" t="s">
        <v>88</v>
      </c>
      <c r="L41" s="259" t="s">
        <v>88</v>
      </c>
      <c r="M41" s="259" t="s">
        <v>88</v>
      </c>
      <c r="N41" s="32" t="s">
        <v>278</v>
      </c>
      <c r="O41" s="32" t="s">
        <v>278</v>
      </c>
    </row>
    <row r="42" spans="2:16" ht="20.25" customHeight="1">
      <c r="B42" s="249" t="s">
        <v>83</v>
      </c>
      <c r="C42" s="262" t="s">
        <v>86</v>
      </c>
      <c r="D42" s="101" t="e">
        <f>#REF!</f>
        <v>#REF!</v>
      </c>
      <c r="E42" s="34" t="s">
        <v>89</v>
      </c>
      <c r="F42" s="262" t="s">
        <v>86</v>
      </c>
      <c r="G42" s="264" t="e">
        <f>#REF!</f>
        <v>#REF!</v>
      </c>
      <c r="H42" s="34" t="s">
        <v>89</v>
      </c>
      <c r="I42" s="262" t="s">
        <v>86</v>
      </c>
      <c r="J42" s="101" t="e">
        <f>#REF!</f>
        <v>#REF!</v>
      </c>
      <c r="K42" s="34" t="s">
        <v>89</v>
      </c>
      <c r="L42" s="34" t="s">
        <v>89</v>
      </c>
      <c r="M42" s="34" t="s">
        <v>89</v>
      </c>
      <c r="N42" s="35" t="s">
        <v>279</v>
      </c>
      <c r="O42" s="263" t="s">
        <v>280</v>
      </c>
      <c r="P42" s="36"/>
    </row>
    <row r="43" spans="2:15" ht="18.75" customHeight="1">
      <c r="B43" s="37"/>
      <c r="C43" s="37"/>
      <c r="D43" s="37"/>
      <c r="E43" s="37"/>
      <c r="F43" s="37"/>
      <c r="G43" s="37"/>
      <c r="H43" s="37"/>
      <c r="I43" s="37"/>
      <c r="J43" s="37"/>
      <c r="K43" s="37"/>
      <c r="L43" s="37"/>
      <c r="M43" s="37"/>
      <c r="N43" s="37"/>
      <c r="O43" s="37"/>
    </row>
    <row r="44" spans="2:15" ht="15" customHeight="1">
      <c r="B44" s="99" t="str">
        <f>'[1]Rent Schedule'!F24</f>
        <v>-BR</v>
      </c>
      <c r="C44" s="38" t="str">
        <f>IF('[1]Rent Schedule'!H24=0," ",'[1]Rent Schedule'!H24)</f>
        <v> </v>
      </c>
      <c r="D44" s="39" t="str">
        <f>IF('[1]Rent Schedule'!H24=0," ",IF($D$42="13A RENT",'[1]Data Consolidat'!AM36,'[1]Data Consolidat'!AL54))</f>
        <v> </v>
      </c>
      <c r="E44" s="40" t="str">
        <f>IF('[1]Rent Schedule'!H24=0," ",IF('[1]Rent Schedule'!I24=0,0,'[1]Rent Schedule'!I24))</f>
        <v> </v>
      </c>
      <c r="F44" s="40" t="str">
        <f aca="true" t="shared" si="0" ref="F44:F51">IF(C44=" "," ",I44-C44)</f>
        <v> </v>
      </c>
      <c r="G44" s="40" t="str">
        <f>IF('[1]Rent Schedule'!H24=0," ",IF(D44=0," ",J44-D44))</f>
        <v> </v>
      </c>
      <c r="H44" s="40" t="str">
        <f>IF('[1]Rent Schedule'!H24=0," ",IF(E44=0,0,K44-E44))</f>
        <v> </v>
      </c>
      <c r="I44" s="40" t="str">
        <f>IF('[1]Rent Schedule'!J24=0," ",'[1]Rent Schedule'!J24)</f>
        <v> </v>
      </c>
      <c r="J44" s="40" t="str">
        <f>IF($P$42=1,O44,N44)</f>
        <v> </v>
      </c>
      <c r="K44" s="40" t="str">
        <f>IF('[1]Rent Schedule'!H24=0," ",IF('[1]Rent Schedule'!K24=0,0,'[1]Rent Schedule'!K24))</f>
        <v> </v>
      </c>
      <c r="L44" s="41" t="str">
        <f>IF('[1]Rent Schedule'!L24=0," ",'[1]Rent Schedule'!L24)</f>
        <v> </v>
      </c>
      <c r="M44" s="42" t="str">
        <f>IF('[1]Rent Schedule'!H24=0," ",IF('[1]Rent Schedule'!M24="N/A","N/A ",'[1]Rent Schedule'!M24))</f>
        <v> </v>
      </c>
      <c r="N44" s="43" t="str">
        <f>IF('[1]Data Consolidat'!$AK$54=0," ",'[1]Data Consolidat'!$AK$54)</f>
        <v> </v>
      </c>
      <c r="O44" s="43" t="str">
        <f>IF('[1]Data Consolidat'!AN36=0," ",'[1]Data Consolidat'!AN36)</f>
        <v> </v>
      </c>
    </row>
    <row r="45" spans="2:15" ht="15" customHeight="1">
      <c r="B45" s="99" t="str">
        <f>'[1]Rent Schedule'!F25</f>
        <v>-BR</v>
      </c>
      <c r="C45" s="38" t="str">
        <f>IF('[1]Rent Schedule'!H25=0," ",'[1]Rent Schedule'!H25)</f>
        <v> </v>
      </c>
      <c r="D45" s="39" t="str">
        <f>IF('[1]Rent Schedule'!H25=0," ",IF($D$42="13A RENT",'[1]Data Consolidat'!AM37,'[1]Data Consolidat'!AL55))</f>
        <v> </v>
      </c>
      <c r="E45" s="40" t="str">
        <f>IF('[1]Rent Schedule'!H25=0," ",IF('[1]Rent Schedule'!I25=0,0,'[1]Rent Schedule'!I25))</f>
        <v> </v>
      </c>
      <c r="F45" s="40" t="str">
        <f t="shared" si="0"/>
        <v> </v>
      </c>
      <c r="G45" s="40" t="str">
        <f>IF('[1]Rent Schedule'!H25=0," ",IF(D45=0," ",J45-D45))</f>
        <v> </v>
      </c>
      <c r="H45" s="40" t="str">
        <f>IF('[1]Rent Schedule'!H25=0," ",IF(E45=0,0,K45-E45))</f>
        <v> </v>
      </c>
      <c r="I45" s="40" t="str">
        <f>IF('[1]Rent Schedule'!J25=0," ",'[1]Rent Schedule'!J25)</f>
        <v> </v>
      </c>
      <c r="J45" s="40" t="str">
        <f aca="true" t="shared" si="1" ref="J45:J51">IF($P$42=1,O45,N45)</f>
        <v> </v>
      </c>
      <c r="K45" s="40" t="str">
        <f>IF('[1]Rent Schedule'!H25=0," ",IF('[1]Rent Schedule'!K25=0,0,'[1]Rent Schedule'!K25))</f>
        <v> </v>
      </c>
      <c r="L45" s="41" t="str">
        <f>IF('[1]Rent Schedule'!L25=0," ",'[1]Rent Schedule'!L25)</f>
        <v> </v>
      </c>
      <c r="M45" s="42" t="str">
        <f>IF('[1]Rent Schedule'!H25=0," ",IF('[1]Rent Schedule'!M25="N/A","N/A ",'[1]Rent Schedule'!M25))</f>
        <v> </v>
      </c>
      <c r="N45" s="43" t="str">
        <f>IF('[1]Data Consolidat'!$AK$55=0," ",'[1]Data Consolidat'!$AK$55)</f>
        <v> </v>
      </c>
      <c r="O45" s="43" t="str">
        <f>IF('[1]Data Consolidat'!AN37=0," ",'[1]Data Consolidat'!AN37)</f>
        <v> </v>
      </c>
    </row>
    <row r="46" spans="2:15" ht="15" customHeight="1">
      <c r="B46" s="99" t="str">
        <f>'[1]Rent Schedule'!F26</f>
        <v>-BR</v>
      </c>
      <c r="C46" s="38" t="str">
        <f>IF('[1]Rent Schedule'!H26=0," ",'[1]Rent Schedule'!H26)</f>
        <v> </v>
      </c>
      <c r="D46" s="39" t="str">
        <f>IF('[1]Rent Schedule'!H26=0," ",IF($D$42="13A RENT",'[1]Data Consolidat'!AM38,'[1]Data Consolidat'!AL56))</f>
        <v> </v>
      </c>
      <c r="E46" s="40" t="str">
        <f>IF('[1]Rent Schedule'!H26=0," ",IF('[1]Rent Schedule'!I26=0,0,'[1]Rent Schedule'!I26))</f>
        <v> </v>
      </c>
      <c r="F46" s="40" t="str">
        <f t="shared" si="0"/>
        <v> </v>
      </c>
      <c r="G46" s="40" t="str">
        <f>IF('[1]Rent Schedule'!H26=0," ",IF(D46=0," ",J46-D46))</f>
        <v> </v>
      </c>
      <c r="H46" s="40" t="str">
        <f>IF('[1]Rent Schedule'!H26=0," ",IF(E46=0,0,K46-E46))</f>
        <v> </v>
      </c>
      <c r="I46" s="40" t="str">
        <f>IF('[1]Rent Schedule'!J26=0," ",'[1]Rent Schedule'!J26)</f>
        <v> </v>
      </c>
      <c r="J46" s="40" t="str">
        <f t="shared" si="1"/>
        <v> </v>
      </c>
      <c r="K46" s="40" t="str">
        <f>IF('[1]Rent Schedule'!H26=0," ",IF('[1]Rent Schedule'!K26=0,0,'[1]Rent Schedule'!K26))</f>
        <v> </v>
      </c>
      <c r="L46" s="41" t="str">
        <f>IF('[1]Rent Schedule'!L26=0," ",'[1]Rent Schedule'!L26)</f>
        <v> </v>
      </c>
      <c r="M46" s="42" t="str">
        <f>IF('[1]Rent Schedule'!H26=0," ",IF('[1]Rent Schedule'!M26="N/A","N/A ",'[1]Rent Schedule'!M26))</f>
        <v> </v>
      </c>
      <c r="N46" s="43" t="str">
        <f>IF('[1]Data Consolidat'!$AK$56=0," ",'[1]Data Consolidat'!$AK$56)</f>
        <v> </v>
      </c>
      <c r="O46" s="43" t="str">
        <f>IF('[1]Data Consolidat'!AN38=0," ",'[1]Data Consolidat'!AN38)</f>
        <v> </v>
      </c>
    </row>
    <row r="47" spans="2:15" ht="15" customHeight="1">
      <c r="B47" s="99" t="str">
        <f>'[1]Rent Schedule'!F27</f>
        <v>-BR</v>
      </c>
      <c r="C47" s="38" t="str">
        <f>IF('[1]Rent Schedule'!H27=0," ",'[1]Rent Schedule'!H27)</f>
        <v> </v>
      </c>
      <c r="D47" s="39" t="str">
        <f>IF('[1]Rent Schedule'!H27=0," ",IF($D$42="13A RENT",'[1]Data Consolidat'!AM39,'[1]Data Consolidat'!AL57))</f>
        <v> </v>
      </c>
      <c r="E47" s="40" t="str">
        <f>IF('[1]Rent Schedule'!H27=0," ",IF('[1]Rent Schedule'!I27=0,0,'[1]Rent Schedule'!I27))</f>
        <v> </v>
      </c>
      <c r="F47" s="40" t="str">
        <f t="shared" si="0"/>
        <v> </v>
      </c>
      <c r="G47" s="40" t="str">
        <f>IF('[1]Rent Schedule'!H27=0," ",IF(D47=0," ",J47-D47))</f>
        <v> </v>
      </c>
      <c r="H47" s="40" t="str">
        <f>IF('[1]Rent Schedule'!H27=0," ",IF(E47=0,0,K47-E47))</f>
        <v> </v>
      </c>
      <c r="I47" s="40" t="str">
        <f>IF('[1]Rent Schedule'!J27=0," ",'[1]Rent Schedule'!J27)</f>
        <v> </v>
      </c>
      <c r="J47" s="40" t="str">
        <f t="shared" si="1"/>
        <v> </v>
      </c>
      <c r="K47" s="40" t="str">
        <f>IF('[1]Rent Schedule'!H27=0," ",IF('[1]Rent Schedule'!K27=0,0,'[1]Rent Schedule'!K27))</f>
        <v> </v>
      </c>
      <c r="L47" s="41" t="str">
        <f>IF('[1]Rent Schedule'!L27=0," ",'[1]Rent Schedule'!L27)</f>
        <v> </v>
      </c>
      <c r="M47" s="42" t="str">
        <f>IF('[1]Rent Schedule'!H27=0," ",IF('[1]Rent Schedule'!M27="N/A","N/A ",'[1]Rent Schedule'!M27))</f>
        <v> </v>
      </c>
      <c r="N47" s="43" t="str">
        <f>IF('[1]Data Consolidat'!$AK$57=0," ",'[1]Data Consolidat'!$AK$57)</f>
        <v> </v>
      </c>
      <c r="O47" s="43" t="str">
        <f>IF('[1]Data Consolidat'!AN39=0," ",'[1]Data Consolidat'!AN39)</f>
        <v> </v>
      </c>
    </row>
    <row r="48" spans="2:15" ht="15" customHeight="1">
      <c r="B48" s="99" t="str">
        <f>'[1]Rent Schedule'!F28</f>
        <v>-BR</v>
      </c>
      <c r="C48" s="38" t="str">
        <f>IF('[1]Rent Schedule'!H28=0," ",'[1]Rent Schedule'!H28)</f>
        <v> </v>
      </c>
      <c r="D48" s="39" t="str">
        <f>IF('[1]Rent Schedule'!H28=0," ",IF($D$42="13A RENT",'[1]Data Consolidat'!AM40,'[1]Data Consolidat'!AL58))</f>
        <v> </v>
      </c>
      <c r="E48" s="40" t="str">
        <f>IF('[1]Rent Schedule'!H28=0," ",IF('[1]Rent Schedule'!I28=0,0,'[1]Rent Schedule'!I28))</f>
        <v> </v>
      </c>
      <c r="F48" s="40" t="str">
        <f t="shared" si="0"/>
        <v> </v>
      </c>
      <c r="G48" s="40" t="str">
        <f>IF('[1]Rent Schedule'!H28=0," ",IF(D48=0," ",J48-D48))</f>
        <v> </v>
      </c>
      <c r="H48" s="40" t="str">
        <f>IF('[1]Rent Schedule'!H28=0," ",IF(E48=0,0,K48-E48))</f>
        <v> </v>
      </c>
      <c r="I48" s="40" t="str">
        <f>IF('[1]Rent Schedule'!J28=0," ",'[1]Rent Schedule'!J28)</f>
        <v> </v>
      </c>
      <c r="J48" s="40" t="str">
        <f t="shared" si="1"/>
        <v> </v>
      </c>
      <c r="K48" s="40" t="str">
        <f>IF('[1]Rent Schedule'!H28=0," ",IF('[1]Rent Schedule'!K28=0,0,'[1]Rent Schedule'!K28))</f>
        <v> </v>
      </c>
      <c r="L48" s="41" t="str">
        <f>IF('[1]Rent Schedule'!L28=0," ",'[1]Rent Schedule'!L28)</f>
        <v> </v>
      </c>
      <c r="M48" s="42" t="str">
        <f>IF('[1]Rent Schedule'!H28=0," ",IF('[1]Rent Schedule'!M28="N/A","N/A ",'[1]Rent Schedule'!M28))</f>
        <v> </v>
      </c>
      <c r="N48" s="43" t="str">
        <f>IF('[1]Data Consolidat'!$AK$58=0," ",'[1]Data Consolidat'!$AK$58)</f>
        <v> </v>
      </c>
      <c r="O48" s="43" t="str">
        <f>IF('[1]Data Consolidat'!AN40=0," ",'[1]Data Consolidat'!AN40)</f>
        <v> </v>
      </c>
    </row>
    <row r="49" spans="2:15" ht="15" customHeight="1">
      <c r="B49" s="99" t="str">
        <f>'[1]Rent Schedule'!F29</f>
        <v>-BR</v>
      </c>
      <c r="C49" s="38" t="str">
        <f>IF('[1]Rent Schedule'!H29=0," ",'[1]Rent Schedule'!H29)</f>
        <v> </v>
      </c>
      <c r="D49" s="39" t="str">
        <f>IF('[1]Rent Schedule'!H29=0," ",IF($D$42="13A RENT",'[1]Data Consolidat'!AM41,'[1]Data Consolidat'!AL59))</f>
        <v> </v>
      </c>
      <c r="E49" s="40" t="str">
        <f>IF('[1]Rent Schedule'!H29=0," ",IF('[1]Rent Schedule'!I29=0,0,'[1]Rent Schedule'!I29))</f>
        <v> </v>
      </c>
      <c r="F49" s="40" t="str">
        <f t="shared" si="0"/>
        <v> </v>
      </c>
      <c r="G49" s="40" t="str">
        <f>IF('[1]Rent Schedule'!H29=0," ",IF(D49=0," ",J49-D49))</f>
        <v> </v>
      </c>
      <c r="H49" s="40" t="str">
        <f>IF('[1]Rent Schedule'!H29=0," ",IF(E49=0,0,K49-E49))</f>
        <v> </v>
      </c>
      <c r="I49" s="40" t="str">
        <f>IF('[1]Rent Schedule'!J29=0," ",'[1]Rent Schedule'!J29)</f>
        <v> </v>
      </c>
      <c r="J49" s="40" t="str">
        <f t="shared" si="1"/>
        <v> </v>
      </c>
      <c r="K49" s="40" t="str">
        <f>IF('[1]Rent Schedule'!H29=0," ",IF('[1]Rent Schedule'!K29=0,0,'[1]Rent Schedule'!K29))</f>
        <v> </v>
      </c>
      <c r="L49" s="41" t="str">
        <f>IF('[1]Rent Schedule'!L29=0," ",'[1]Rent Schedule'!L29)</f>
        <v> </v>
      </c>
      <c r="M49" s="42" t="str">
        <f>IF('[1]Rent Schedule'!H29=0," ",IF('[1]Rent Schedule'!M29="N/A","N/A ",'[1]Rent Schedule'!M29))</f>
        <v> </v>
      </c>
      <c r="N49" s="43" t="str">
        <f>IF('[1]Data Consolidat'!$AK$59=0," ",'[1]Data Consolidat'!$AK$59)</f>
        <v> </v>
      </c>
      <c r="O49" s="43" t="str">
        <f>IF('[1]Data Consolidat'!AN41=0," ",'[1]Data Consolidat'!AN41)</f>
        <v> </v>
      </c>
    </row>
    <row r="50" spans="2:15" ht="15.75">
      <c r="B50" s="99" t="str">
        <f>'[1]Rent Schedule'!F30</f>
        <v>-BR</v>
      </c>
      <c r="C50" s="38" t="str">
        <f>IF('[1]Rent Schedule'!H30=0," ",'[1]Rent Schedule'!H30)</f>
        <v> </v>
      </c>
      <c r="D50" s="39" t="str">
        <f>IF('[1]Rent Schedule'!H30=0," ",IF($D$42="13A RENT",'[1]Data Consolidat'!AM42,'[1]Data Consolidat'!AL60))</f>
        <v> </v>
      </c>
      <c r="E50" s="40" t="str">
        <f>IF('[1]Rent Schedule'!H30=0," ",IF('[1]Rent Schedule'!I30=0,0,'[1]Rent Schedule'!I30))</f>
        <v> </v>
      </c>
      <c r="F50" s="40" t="str">
        <f t="shared" si="0"/>
        <v> </v>
      </c>
      <c r="G50" s="40" t="str">
        <f>IF('[1]Rent Schedule'!H30=0," ",IF(D50=0," ",J50-D50))</f>
        <v> </v>
      </c>
      <c r="H50" s="40" t="str">
        <f>IF('[1]Rent Schedule'!H30=0," ",IF(E50=0,0,K50-E50))</f>
        <v> </v>
      </c>
      <c r="I50" s="40" t="str">
        <f>IF('[1]Rent Schedule'!J30=0," ",'[1]Rent Schedule'!J30)</f>
        <v> </v>
      </c>
      <c r="J50" s="40" t="str">
        <f t="shared" si="1"/>
        <v> </v>
      </c>
      <c r="K50" s="40" t="str">
        <f>IF('[1]Rent Schedule'!H30=0," ",IF('[1]Rent Schedule'!K30=0,0,'[1]Rent Schedule'!K30))</f>
        <v> </v>
      </c>
      <c r="L50" s="41" t="str">
        <f>IF('[1]Rent Schedule'!L30=0," ",'[1]Rent Schedule'!L30)</f>
        <v> </v>
      </c>
      <c r="M50" s="42" t="str">
        <f>IF('[1]Rent Schedule'!H30=0," ",IF('[1]Rent Schedule'!M30="N/A","N/A ",'[1]Rent Schedule'!M30))</f>
        <v> </v>
      </c>
      <c r="N50" s="43" t="str">
        <f>IF('[1]Data Consolidat'!$AK$60=0," ",'[1]Data Consolidat'!$AK$60)</f>
        <v> </v>
      </c>
      <c r="O50" s="43" t="str">
        <f>IF('[1]Data Consolidat'!AN42=0," ",'[1]Data Consolidat'!AN42)</f>
        <v> </v>
      </c>
    </row>
    <row r="51" spans="2:15" ht="15.75">
      <c r="B51" s="100" t="str">
        <f>'[1]Rent Schedule'!F31</f>
        <v>-BR</v>
      </c>
      <c r="C51" s="44" t="str">
        <f>IF('[1]Rent Schedule'!H31=0," ",'[1]Rent Schedule'!H31)</f>
        <v> </v>
      </c>
      <c r="D51" s="39" t="str">
        <f>IF('[1]Rent Schedule'!H31=0," ",IF($D$42="13A RENT",'[1]Data Consolidat'!AM43,'[1]Data Consolidat'!AL61))</f>
        <v> </v>
      </c>
      <c r="E51" s="40" t="str">
        <f>IF('[1]Rent Schedule'!H31=0," ",IF('[1]Rent Schedule'!I31=0,0,'[1]Rent Schedule'!I31))</f>
        <v> </v>
      </c>
      <c r="F51" s="40" t="str">
        <f t="shared" si="0"/>
        <v> </v>
      </c>
      <c r="G51" s="40" t="str">
        <f>IF('[1]Rent Schedule'!H31=0," ",IF(D51=0," ",J51-D51))</f>
        <v> </v>
      </c>
      <c r="H51" s="40" t="str">
        <f>IF('[1]Rent Schedule'!H31=0," ",IF(E51=0,0,K51-E51))</f>
        <v> </v>
      </c>
      <c r="I51" s="45" t="str">
        <f>IF('[1]Rent Schedule'!J31=0," ",'[1]Rent Schedule'!J31)</f>
        <v> </v>
      </c>
      <c r="J51" s="40" t="str">
        <f t="shared" si="1"/>
        <v> </v>
      </c>
      <c r="K51" s="40" t="str">
        <f>IF('[1]Rent Schedule'!H31=0," ",IF('[1]Rent Schedule'!K31=0,0,'[1]Rent Schedule'!K31))</f>
        <v> </v>
      </c>
      <c r="L51" s="46" t="str">
        <f>IF('[1]Rent Schedule'!L31=0," ",'[1]Rent Schedule'!L31)</f>
        <v> </v>
      </c>
      <c r="M51" s="42" t="str">
        <f>IF('[1]Rent Schedule'!H31=0," ",IF('[1]Rent Schedule'!M31="N/A","N/A ",'[1]Rent Schedule'!M31))</f>
        <v> </v>
      </c>
      <c r="N51" s="43" t="str">
        <f>IF('[1]Data Consolidat'!$AK$61=0," ",'[1]Data Consolidat'!$AK$61)</f>
        <v> </v>
      </c>
      <c r="O51" s="47" t="str">
        <f>IF('[1]Data Consolidat'!AN43=0," ",'[1]Data Consolidat'!AN43)</f>
        <v> </v>
      </c>
    </row>
    <row r="52" spans="2:15" ht="6" customHeight="1">
      <c r="B52" s="37"/>
      <c r="C52" s="37"/>
      <c r="D52" s="37"/>
      <c r="E52" s="37"/>
      <c r="F52" s="37"/>
      <c r="G52" s="37"/>
      <c r="H52" s="37"/>
      <c r="I52" s="37"/>
      <c r="J52" s="37"/>
      <c r="K52" s="37"/>
      <c r="L52" s="37"/>
      <c r="M52" s="37"/>
      <c r="N52" s="37"/>
      <c r="O52" s="37"/>
    </row>
    <row r="53" spans="2:15" ht="24" customHeight="1">
      <c r="B53" s="315" t="s">
        <v>90</v>
      </c>
      <c r="C53" s="315"/>
      <c r="D53" s="315"/>
      <c r="E53" s="315"/>
      <c r="F53" s="315"/>
      <c r="G53" s="315"/>
      <c r="H53" s="315"/>
      <c r="I53" s="315"/>
      <c r="J53" s="315"/>
      <c r="K53" s="315"/>
      <c r="L53" s="315"/>
      <c r="M53" s="315"/>
      <c r="N53" s="315"/>
      <c r="O53" s="315"/>
    </row>
    <row r="54" ht="7.5" customHeight="1"/>
    <row r="55" spans="3:12" ht="15.75">
      <c r="C55" s="7" t="s">
        <v>91</v>
      </c>
      <c r="D55" s="24"/>
      <c r="E55" s="250"/>
      <c r="F55" s="250"/>
      <c r="G55" s="251" t="s">
        <v>92</v>
      </c>
      <c r="H55" s="250"/>
      <c r="I55" s="250"/>
      <c r="J55" s="255"/>
      <c r="K55" s="24" t="s">
        <v>93</v>
      </c>
      <c r="L55" s="250"/>
    </row>
    <row r="56" ht="15.75">
      <c r="K56" s="24">
        <f>'[1]Data Consolidat'!B17</f>
      </c>
    </row>
    <row r="57" spans="2:11" ht="15.75">
      <c r="B57" s="24" t="s">
        <v>6</v>
      </c>
      <c r="K57" s="24">
        <f>('[1]Data Consolidat'!B61)</f>
      </c>
    </row>
    <row r="58" spans="2:11" ht="15.75">
      <c r="B58" s="24" t="s">
        <v>7</v>
      </c>
      <c r="K58" s="24">
        <f>('[1]Data Consolidat'!B62)</f>
      </c>
    </row>
    <row r="59" spans="2:11" ht="15.75">
      <c r="B59" s="24" t="s">
        <v>8</v>
      </c>
      <c r="K59" s="24">
        <f>('[1]Data Consolidat'!B63)</f>
      </c>
    </row>
    <row r="60" spans="2:11" ht="15.75">
      <c r="B60" s="24" t="s">
        <v>9</v>
      </c>
      <c r="K60" s="24">
        <f>('[1]Data Consolidat'!B64)</f>
      </c>
    </row>
    <row r="61" spans="2:12" ht="15.75">
      <c r="B61" s="24" t="s">
        <v>10</v>
      </c>
      <c r="C61" s="24" t="s">
        <v>11</v>
      </c>
      <c r="D61" s="24"/>
      <c r="G61" s="48" t="str">
        <f>'[1]Data Consolidat'!A12</f>
        <v>Rentinc Ver. 6.0</v>
      </c>
      <c r="K61" s="24"/>
      <c r="L61" s="24"/>
    </row>
    <row r="62" ht="49.5" customHeight="1"/>
    <row r="63" spans="2:8" ht="18">
      <c r="B63" s="20" t="s">
        <v>94</v>
      </c>
      <c r="C63" s="65"/>
      <c r="D63" s="65"/>
      <c r="E63" s="65"/>
      <c r="F63" s="65"/>
      <c r="G63" s="65"/>
      <c r="H63" s="65"/>
    </row>
    <row r="64" spans="2:8" ht="18">
      <c r="B64" s="20" t="s">
        <v>95</v>
      </c>
      <c r="C64" s="65"/>
      <c r="D64" s="65"/>
      <c r="E64" s="65"/>
      <c r="F64" s="65"/>
      <c r="G64" s="65"/>
      <c r="H64" s="65"/>
    </row>
    <row r="65" spans="2:8" ht="18">
      <c r="B65" s="250" t="s">
        <v>96</v>
      </c>
      <c r="C65" s="65"/>
      <c r="D65" s="65"/>
      <c r="E65" s="65"/>
      <c r="F65" s="65"/>
      <c r="G65" s="65"/>
      <c r="H65" s="65"/>
    </row>
    <row r="66" spans="2:8" ht="18">
      <c r="B66" s="20" t="s">
        <v>97</v>
      </c>
      <c r="C66" s="65"/>
      <c r="D66" s="65"/>
      <c r="E66" s="65"/>
      <c r="F66" s="65"/>
      <c r="G66" s="65"/>
      <c r="H66" s="65"/>
    </row>
    <row r="67" spans="2:8" ht="18">
      <c r="B67" s="20" t="s">
        <v>98</v>
      </c>
      <c r="C67" s="65"/>
      <c r="D67" s="65"/>
      <c r="E67" s="65"/>
      <c r="F67" s="103" t="s">
        <v>269</v>
      </c>
      <c r="G67" s="314"/>
      <c r="H67" s="314"/>
    </row>
    <row r="68" spans="2:8" ht="18">
      <c r="B68" s="65"/>
      <c r="C68" s="65"/>
      <c r="D68" s="65"/>
      <c r="E68" s="65"/>
      <c r="F68" s="65"/>
      <c r="G68" s="65"/>
      <c r="H68" s="65"/>
    </row>
    <row r="69" spans="2:10" ht="18">
      <c r="B69" s="20" t="s">
        <v>99</v>
      </c>
      <c r="C69" s="65"/>
      <c r="D69" s="65"/>
      <c r="E69" s="65"/>
      <c r="F69" s="65"/>
      <c r="G69" s="108" t="s">
        <v>268</v>
      </c>
      <c r="H69" s="20" t="s">
        <v>100</v>
      </c>
      <c r="I69" s="25"/>
      <c r="J69" s="103" t="s">
        <v>268</v>
      </c>
    </row>
    <row r="70" spans="2:8" ht="18">
      <c r="B70" s="20" t="s">
        <v>101</v>
      </c>
      <c r="C70" s="20"/>
      <c r="D70" s="65"/>
      <c r="E70" s="65"/>
      <c r="F70" s="65"/>
      <c r="G70" s="65"/>
      <c r="H70" s="65"/>
    </row>
    <row r="71" spans="2:9" ht="18">
      <c r="B71" s="65" t="s">
        <v>67</v>
      </c>
      <c r="C71" s="20"/>
      <c r="D71" s="69"/>
      <c r="E71" s="69"/>
      <c r="F71" s="69"/>
      <c r="G71" s="69"/>
      <c r="H71" s="69"/>
      <c r="I71" s="70"/>
    </row>
    <row r="72" spans="2:8" ht="18">
      <c r="B72" s="65"/>
      <c r="C72" s="250"/>
      <c r="D72" s="65"/>
      <c r="E72" s="65"/>
      <c r="F72" s="65"/>
      <c r="G72" s="65"/>
      <c r="H72" s="65"/>
    </row>
    <row r="73" spans="2:8" ht="18">
      <c r="B73" s="20" t="s">
        <v>105</v>
      </c>
      <c r="C73" s="20"/>
      <c r="D73" s="65"/>
      <c r="E73" s="65"/>
      <c r="F73" s="65"/>
      <c r="G73" s="65"/>
      <c r="H73" s="65"/>
    </row>
    <row r="74" spans="2:8" ht="18">
      <c r="B74" s="20" t="s">
        <v>255</v>
      </c>
      <c r="C74" s="20"/>
      <c r="D74" s="65"/>
      <c r="E74" s="65"/>
      <c r="F74" s="65"/>
      <c r="G74" s="65"/>
      <c r="H74" s="65"/>
    </row>
    <row r="75" spans="2:8" ht="18">
      <c r="B75" s="20" t="s">
        <v>106</v>
      </c>
      <c r="C75" s="65"/>
      <c r="D75" s="65"/>
      <c r="E75" s="65"/>
      <c r="F75" s="65"/>
      <c r="G75" s="65"/>
      <c r="H75" s="108" t="s">
        <v>268</v>
      </c>
    </row>
    <row r="76" spans="2:8" ht="18">
      <c r="B76" s="65" t="s">
        <v>239</v>
      </c>
      <c r="C76" s="69"/>
      <c r="D76" s="69"/>
      <c r="E76" s="69"/>
      <c r="F76" s="69"/>
      <c r="G76" s="69"/>
      <c r="H76" s="74"/>
    </row>
    <row r="77" spans="2:8" ht="18">
      <c r="B77" s="65"/>
      <c r="C77" s="65"/>
      <c r="D77" s="65"/>
      <c r="E77" s="65"/>
      <c r="F77" s="65"/>
      <c r="G77" s="65"/>
      <c r="H77" s="65"/>
    </row>
    <row r="78" spans="2:9" ht="18">
      <c r="B78" s="65" t="s">
        <v>68</v>
      </c>
      <c r="C78" s="69"/>
      <c r="D78" s="69"/>
      <c r="E78" s="69"/>
      <c r="F78" s="69"/>
      <c r="G78" s="69"/>
      <c r="H78" s="69"/>
      <c r="I78" s="70"/>
    </row>
    <row r="79" spans="2:9" ht="18">
      <c r="B79" s="65" t="s">
        <v>69</v>
      </c>
      <c r="C79" s="69"/>
      <c r="D79" s="69"/>
      <c r="E79" s="69"/>
      <c r="F79" s="69"/>
      <c r="G79" s="69"/>
      <c r="H79" s="74"/>
      <c r="I79" s="70"/>
    </row>
    <row r="80" spans="2:8" ht="6" customHeight="1">
      <c r="B80" s="65"/>
      <c r="C80" s="65"/>
      <c r="D80" s="65"/>
      <c r="E80" s="65"/>
      <c r="F80" s="65"/>
      <c r="G80" s="65"/>
      <c r="H80" s="65"/>
    </row>
    <row r="81" spans="2:8" ht="15" customHeight="1" hidden="1">
      <c r="B81" s="68" t="s">
        <v>12</v>
      </c>
      <c r="C81" s="65"/>
      <c r="D81" s="65"/>
      <c r="E81" s="65"/>
      <c r="F81" s="65"/>
      <c r="G81" s="65"/>
      <c r="H81" s="65"/>
    </row>
    <row r="82" spans="2:8" ht="15" customHeight="1" hidden="1">
      <c r="B82" s="68" t="s">
        <v>13</v>
      </c>
      <c r="C82" s="65"/>
      <c r="D82" s="65"/>
      <c r="E82" s="65"/>
      <c r="F82" s="65"/>
      <c r="G82" s="65"/>
      <c r="H82" s="65"/>
    </row>
    <row r="83" spans="2:12" ht="15" customHeight="1" hidden="1">
      <c r="B83" s="68" t="s">
        <v>14</v>
      </c>
      <c r="C83" s="65"/>
      <c r="D83" s="65"/>
      <c r="E83" s="65"/>
      <c r="F83" s="65"/>
      <c r="G83" s="65"/>
      <c r="H83" s="65"/>
      <c r="L83" s="49">
        <f>('[1]Time_Line'!H25)</f>
        <v>40995</v>
      </c>
    </row>
    <row r="84" spans="2:8" ht="7.5" customHeight="1">
      <c r="B84" s="65"/>
      <c r="C84" s="65"/>
      <c r="D84" s="65"/>
      <c r="E84" s="65"/>
      <c r="F84" s="65"/>
      <c r="G84" s="65"/>
      <c r="H84" s="65"/>
    </row>
    <row r="85" spans="2:8" ht="18">
      <c r="B85" s="20" t="s">
        <v>109</v>
      </c>
      <c r="C85" s="65"/>
      <c r="D85" s="65"/>
      <c r="E85" s="65"/>
      <c r="F85" s="65"/>
      <c r="G85" s="65"/>
      <c r="H85" s="65"/>
    </row>
    <row r="86" spans="2:8" ht="18">
      <c r="B86" s="20" t="s">
        <v>256</v>
      </c>
      <c r="C86" s="65"/>
      <c r="D86" s="65"/>
      <c r="E86" s="65"/>
      <c r="F86" s="65"/>
      <c r="G86" s="65"/>
      <c r="H86" s="65"/>
    </row>
    <row r="87" spans="2:8" ht="18">
      <c r="B87" s="20" t="s">
        <v>110</v>
      </c>
      <c r="C87" s="65"/>
      <c r="D87" s="65"/>
      <c r="E87" s="65"/>
      <c r="F87" s="65"/>
      <c r="G87" s="65"/>
      <c r="H87" s="65"/>
    </row>
    <row r="88" spans="2:8" ht="18">
      <c r="B88" s="65"/>
      <c r="C88" s="65"/>
      <c r="D88" s="65"/>
      <c r="E88" s="65"/>
      <c r="F88" s="65"/>
      <c r="G88" s="65"/>
      <c r="H88" s="65"/>
    </row>
    <row r="89" spans="2:8" ht="18">
      <c r="B89" s="65" t="s">
        <v>70</v>
      </c>
      <c r="C89" s="69"/>
      <c r="D89" s="69"/>
      <c r="E89" s="69"/>
      <c r="F89" s="69"/>
      <c r="G89" s="69"/>
      <c r="H89" s="65"/>
    </row>
    <row r="90" spans="2:8" ht="18">
      <c r="B90" s="65" t="s">
        <v>71</v>
      </c>
      <c r="C90" s="69"/>
      <c r="D90" s="69"/>
      <c r="E90" s="69"/>
      <c r="F90" s="69"/>
      <c r="G90" s="69"/>
      <c r="H90" s="65"/>
    </row>
    <row r="91" spans="2:8" ht="18">
      <c r="B91" s="65" t="s">
        <v>72</v>
      </c>
      <c r="C91" s="69"/>
      <c r="D91" s="69"/>
      <c r="E91" s="69"/>
      <c r="F91" s="69"/>
      <c r="G91" s="69"/>
      <c r="H91" s="65"/>
    </row>
    <row r="92" spans="2:8" ht="18">
      <c r="B92" s="65" t="s">
        <v>73</v>
      </c>
      <c r="C92" s="69"/>
      <c r="D92" s="69"/>
      <c r="E92" s="69"/>
      <c r="F92" s="69"/>
      <c r="G92" s="69"/>
      <c r="H92" s="65"/>
    </row>
    <row r="93" ht="15">
      <c r="B93" s="250"/>
    </row>
    <row r="94" ht="15">
      <c r="B94" s="266" t="s">
        <v>305</v>
      </c>
    </row>
    <row r="95" ht="15">
      <c r="B95" s="238"/>
    </row>
    <row r="96" spans="2:13" ht="15">
      <c r="B96" s="250"/>
      <c r="C96" s="20" t="s">
        <v>112</v>
      </c>
      <c r="D96" s="250"/>
      <c r="E96" s="250"/>
      <c r="F96" s="250"/>
      <c r="G96" s="250"/>
      <c r="H96" s="250"/>
      <c r="I96" s="250"/>
      <c r="J96" s="250"/>
      <c r="K96" s="250"/>
      <c r="L96" s="250"/>
      <c r="M96" s="250"/>
    </row>
    <row r="97" spans="2:13" ht="15.75">
      <c r="B97" s="250"/>
      <c r="C97" s="250"/>
      <c r="D97" s="247" t="s">
        <v>113</v>
      </c>
      <c r="E97" s="324">
        <f>'[1]Data Consolidat'!B67</f>
      </c>
      <c r="F97" s="324"/>
      <c r="G97" s="24"/>
      <c r="H97" s="24"/>
      <c r="I97" s="250"/>
      <c r="J97" s="250"/>
      <c r="K97" s="250"/>
      <c r="L97" s="250"/>
      <c r="M97" s="250"/>
    </row>
    <row r="98" spans="2:13" ht="15">
      <c r="B98" s="250"/>
      <c r="C98" s="250"/>
      <c r="D98" s="250"/>
      <c r="E98" s="250"/>
      <c r="F98" s="250"/>
      <c r="G98" s="250"/>
      <c r="H98" s="250"/>
      <c r="I98" s="250"/>
      <c r="J98" s="250"/>
      <c r="K98" s="250"/>
      <c r="L98" s="250"/>
      <c r="M98" s="250"/>
    </row>
    <row r="99" spans="2:13" ht="15.75">
      <c r="B99" s="250"/>
      <c r="C99" s="250"/>
      <c r="D99" s="247" t="s">
        <v>114</v>
      </c>
      <c r="E99" s="320">
        <f>('[1]Data Consolidat'!B68)</f>
      </c>
      <c r="F99" s="320"/>
      <c r="G99" s="320"/>
      <c r="H99" s="50"/>
      <c r="I99" s="267"/>
      <c r="J99" s="267"/>
      <c r="K99" s="267"/>
      <c r="L99" s="250"/>
      <c r="M99" s="250"/>
    </row>
    <row r="100" spans="2:13" ht="15">
      <c r="B100" s="250"/>
      <c r="C100" s="250"/>
      <c r="D100" s="250"/>
      <c r="E100" s="267"/>
      <c r="F100" s="267"/>
      <c r="G100" s="267"/>
      <c r="H100" s="267"/>
      <c r="I100" s="267"/>
      <c r="J100" s="267"/>
      <c r="K100" s="267"/>
      <c r="L100" s="250"/>
      <c r="M100" s="250"/>
    </row>
    <row r="101" spans="2:13" ht="15.75">
      <c r="B101" s="250"/>
      <c r="C101" s="250"/>
      <c r="D101" s="247" t="s">
        <v>115</v>
      </c>
      <c r="E101" s="320">
        <f>('[1]Data Consolidat'!B17)</f>
      </c>
      <c r="F101" s="320"/>
      <c r="G101" s="320"/>
      <c r="H101" s="24"/>
      <c r="I101" s="250"/>
      <c r="J101" s="250"/>
      <c r="K101" s="250"/>
      <c r="L101" s="250"/>
      <c r="M101" s="250"/>
    </row>
    <row r="102" spans="2:13" ht="15.75">
      <c r="B102" s="250"/>
      <c r="C102" s="250"/>
      <c r="D102" s="250"/>
      <c r="E102" s="322"/>
      <c r="F102" s="322"/>
      <c r="G102" s="322"/>
      <c r="H102" s="24"/>
      <c r="I102" s="250"/>
      <c r="J102" s="250"/>
      <c r="K102" s="250"/>
      <c r="L102" s="250"/>
      <c r="M102" s="250"/>
    </row>
    <row r="103" spans="2:13" ht="15.75">
      <c r="B103" s="250"/>
      <c r="C103" s="250"/>
      <c r="D103" s="247" t="s">
        <v>116</v>
      </c>
      <c r="E103" s="321">
        <f>('[1]Data Consolidat'!B62)</f>
      </c>
      <c r="F103" s="321"/>
      <c r="G103" s="321"/>
      <c r="H103" s="24"/>
      <c r="I103" s="250"/>
      <c r="J103" s="250"/>
      <c r="K103" s="250"/>
      <c r="L103" s="250"/>
      <c r="M103" s="250"/>
    </row>
    <row r="104" spans="2:13" ht="15.75">
      <c r="B104" s="250"/>
      <c r="C104" s="250"/>
      <c r="D104" s="250"/>
      <c r="E104" s="24">
        <f>('[1]Data Consolidat'!B63)</f>
      </c>
      <c r="F104" s="24"/>
      <c r="G104" s="24"/>
      <c r="H104" s="24"/>
      <c r="I104" s="250"/>
      <c r="J104" s="250"/>
      <c r="K104" s="250"/>
      <c r="L104" s="250"/>
      <c r="M104" s="250"/>
    </row>
    <row r="105" spans="2:13" ht="15.75">
      <c r="B105" s="250"/>
      <c r="C105" s="250"/>
      <c r="D105" s="250"/>
      <c r="E105" s="24">
        <f>('[1]Data Consolidat'!B64)</f>
      </c>
      <c r="F105" s="24"/>
      <c r="G105" s="24"/>
      <c r="H105" s="24"/>
      <c r="I105" s="250"/>
      <c r="J105" s="250"/>
      <c r="K105" s="250"/>
      <c r="L105" s="250"/>
      <c r="M105" s="250"/>
    </row>
    <row r="106" spans="2:13" ht="15.75">
      <c r="B106" s="250"/>
      <c r="C106" s="250"/>
      <c r="D106" s="250"/>
      <c r="E106" s="24"/>
      <c r="F106" s="24"/>
      <c r="G106" s="24"/>
      <c r="H106" s="24"/>
      <c r="I106" s="250"/>
      <c r="J106" s="250"/>
      <c r="K106" s="250"/>
      <c r="L106" s="250"/>
      <c r="M106" s="250"/>
    </row>
    <row r="107" spans="2:13" ht="15">
      <c r="B107" s="250"/>
      <c r="C107" s="250"/>
      <c r="D107" s="250"/>
      <c r="E107" s="250"/>
      <c r="F107" s="250"/>
      <c r="G107" s="250"/>
      <c r="H107" s="250"/>
      <c r="I107" s="250"/>
      <c r="J107" s="250"/>
      <c r="K107" s="250"/>
      <c r="L107" s="250"/>
      <c r="M107" s="250"/>
    </row>
    <row r="108" spans="2:13" ht="15.75">
      <c r="B108" s="250"/>
      <c r="C108" s="247" t="s">
        <v>117</v>
      </c>
      <c r="D108" s="268"/>
      <c r="E108" s="24"/>
      <c r="F108" s="24"/>
      <c r="G108" s="24"/>
      <c r="H108" s="24"/>
      <c r="I108" s="250"/>
      <c r="J108" s="250"/>
      <c r="K108" s="250"/>
      <c r="L108" s="250"/>
      <c r="M108" s="250"/>
    </row>
    <row r="109" spans="2:13" ht="26.25" customHeight="1">
      <c r="B109" s="250"/>
      <c r="C109" s="250"/>
      <c r="D109" s="250"/>
      <c r="E109" s="250"/>
      <c r="F109" s="250"/>
      <c r="G109" s="250"/>
      <c r="H109" s="250"/>
      <c r="I109" s="250"/>
      <c r="J109" s="250"/>
      <c r="K109" s="250"/>
      <c r="L109" s="250"/>
      <c r="M109" s="250"/>
    </row>
    <row r="110" spans="2:13" ht="18">
      <c r="B110" s="319" t="s">
        <v>118</v>
      </c>
      <c r="C110" s="319"/>
      <c r="D110" s="319"/>
      <c r="E110" s="319"/>
      <c r="F110" s="319"/>
      <c r="G110" s="319"/>
      <c r="H110" s="319"/>
      <c r="I110" s="319"/>
      <c r="J110" s="319"/>
      <c r="K110" s="319"/>
      <c r="L110" s="319"/>
      <c r="M110" s="319"/>
    </row>
    <row r="112" ht="15">
      <c r="M112" s="48" t="str">
        <f>'[1]Data Consolidat'!A12</f>
        <v>Rentinc Ver. 6.0</v>
      </c>
    </row>
  </sheetData>
  <sheetProtection/>
  <mergeCells count="21">
    <mergeCell ref="E97:F97"/>
    <mergeCell ref="C19:O21"/>
    <mergeCell ref="C33:O36"/>
    <mergeCell ref="C29:O32"/>
    <mergeCell ref="B110:M110"/>
    <mergeCell ref="E99:G99"/>
    <mergeCell ref="E101:G101"/>
    <mergeCell ref="E103:G103"/>
    <mergeCell ref="E102:G102"/>
    <mergeCell ref="A1:O1"/>
    <mergeCell ref="C3:E3"/>
    <mergeCell ref="G67:H67"/>
    <mergeCell ref="B53:O53"/>
    <mergeCell ref="C22:O24"/>
    <mergeCell ref="C40:E40"/>
    <mergeCell ref="F40:H40"/>
    <mergeCell ref="F14:G14"/>
    <mergeCell ref="F13:G13"/>
    <mergeCell ref="I40:K40"/>
    <mergeCell ref="F15:H15"/>
    <mergeCell ref="C25:O28"/>
  </mergeCells>
  <printOptions horizontalCentered="1"/>
  <pageMargins left="0.16" right="0.16" top="0.21" bottom="0.32" header="0.17" footer="0.16"/>
  <pageSetup fitToHeight="0" fitToWidth="1" horizontalDpi="600" verticalDpi="600" orientation="landscape" scale="55" r:id="rId2"/>
  <headerFooter alignWithMargins="0">
    <oddFooter>&amp;L&amp;"Arial,Bold"&amp;9Upto 10%&amp;R&amp;"Arial,Bold"&amp;8&amp;F</oddFooter>
  </headerFooter>
  <rowBreaks count="1" manualBreakCount="1">
    <brk id="61" max="14" man="1"/>
  </rowBreaks>
  <drawing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P113"/>
  <sheetViews>
    <sheetView showGridLines="0" zoomScale="81" zoomScaleNormal="81" zoomScalePageLayoutView="0" workbookViewId="0" topLeftCell="A91">
      <selection activeCell="G104" sqref="G104"/>
    </sheetView>
  </sheetViews>
  <sheetFormatPr defaultColWidth="9.77734375" defaultRowHeight="15"/>
  <cols>
    <col min="1" max="1" width="3.77734375" style="1" customWidth="1"/>
    <col min="2" max="2" width="11.6640625" style="1" customWidth="1"/>
    <col min="3" max="3" width="13.5546875" style="1" customWidth="1"/>
    <col min="4" max="4" width="11.99609375" style="1" customWidth="1"/>
    <col min="5" max="5" width="14.77734375" style="1" customWidth="1"/>
    <col min="6" max="6" width="11.5546875" style="1" customWidth="1"/>
    <col min="7" max="7" width="23.6640625" style="1" customWidth="1"/>
    <col min="8" max="8" width="12.5546875" style="1" customWidth="1"/>
    <col min="9" max="9" width="10.21484375" style="1" customWidth="1"/>
    <col min="10" max="10" width="11.4453125" style="1" customWidth="1"/>
    <col min="11" max="11" width="11.3359375" style="1" bestFit="1" customWidth="1"/>
    <col min="12" max="12" width="14.4453125" style="1" customWidth="1"/>
    <col min="13" max="13" width="14.3359375" style="1" customWidth="1"/>
    <col min="14" max="16" width="0" style="1" hidden="1" customWidth="1"/>
    <col min="17" max="16384" width="9.77734375" style="1" customWidth="1"/>
  </cols>
  <sheetData>
    <row r="1" spans="1:13" ht="23.25">
      <c r="A1" s="71"/>
      <c r="B1" s="331" t="s">
        <v>266</v>
      </c>
      <c r="C1" s="332"/>
      <c r="D1" s="332"/>
      <c r="E1" s="332"/>
      <c r="F1" s="332"/>
      <c r="G1" s="332"/>
      <c r="H1" s="332"/>
      <c r="I1" s="332"/>
      <c r="J1" s="332"/>
      <c r="K1" s="332"/>
      <c r="L1" s="332"/>
      <c r="M1" s="332"/>
    </row>
    <row r="2" spans="1:13" ht="15">
      <c r="A2" s="71"/>
      <c r="B2" s="71"/>
      <c r="C2" s="71"/>
      <c r="D2" s="71"/>
      <c r="E2" s="71"/>
      <c r="F2" s="71"/>
      <c r="G2" s="71"/>
      <c r="H2" s="71"/>
      <c r="I2" s="71"/>
      <c r="J2" s="71"/>
      <c r="K2" s="71"/>
      <c r="L2" s="71"/>
      <c r="M2" s="71"/>
    </row>
    <row r="3" spans="1:13" ht="15.75">
      <c r="A3" s="71"/>
      <c r="B3" s="71"/>
      <c r="C3" s="335" t="s">
        <v>74</v>
      </c>
      <c r="D3" s="335"/>
      <c r="E3" s="95" t="e">
        <f>('[1]Data Consolidat'!B4)</f>
        <v>#REF!</v>
      </c>
      <c r="F3" s="71"/>
      <c r="G3" s="71"/>
      <c r="H3" s="71"/>
      <c r="I3" s="71"/>
      <c r="J3" s="71"/>
      <c r="K3" s="71"/>
      <c r="L3" s="71"/>
      <c r="M3" s="71"/>
    </row>
    <row r="4" spans="1:13" ht="15">
      <c r="A4" s="71"/>
      <c r="B4" s="71"/>
      <c r="C4" s="71"/>
      <c r="D4" s="71"/>
      <c r="E4" s="71"/>
      <c r="F4" s="71"/>
      <c r="G4" s="71"/>
      <c r="H4" s="71"/>
      <c r="I4" s="71"/>
      <c r="J4" s="71"/>
      <c r="K4" s="71"/>
      <c r="L4" s="71"/>
      <c r="M4" s="71"/>
    </row>
    <row r="5" spans="1:13" ht="15.75">
      <c r="A5" s="71"/>
      <c r="B5" s="247" t="s">
        <v>75</v>
      </c>
      <c r="C5" s="96">
        <f>('[1]Time_Line'!H9)</f>
        <v>40947</v>
      </c>
      <c r="D5" s="20" t="s">
        <v>250</v>
      </c>
      <c r="E5" s="71"/>
      <c r="F5" s="71"/>
      <c r="G5" s="71"/>
      <c r="H5" s="71"/>
      <c r="I5" s="71"/>
      <c r="J5" s="71"/>
      <c r="K5" s="71"/>
      <c r="L5" s="71"/>
      <c r="M5" s="71"/>
    </row>
    <row r="6" spans="1:13" ht="15.75">
      <c r="A6" s="71"/>
      <c r="B6" s="20" t="s">
        <v>76</v>
      </c>
      <c r="C6" s="71"/>
      <c r="D6" s="71"/>
      <c r="E6" s="71"/>
      <c r="F6" s="71"/>
      <c r="G6" s="71"/>
      <c r="H6" s="97">
        <f>('[1]Time_Line'!H54)</f>
        <v>40995</v>
      </c>
      <c r="I6" s="71"/>
      <c r="J6" s="71"/>
      <c r="K6" s="71"/>
      <c r="L6" s="71"/>
      <c r="M6" s="71"/>
    </row>
    <row r="7" spans="1:13" ht="15">
      <c r="A7" s="71"/>
      <c r="B7" s="71"/>
      <c r="C7" s="71"/>
      <c r="D7" s="71"/>
      <c r="E7" s="71"/>
      <c r="F7" s="71"/>
      <c r="G7" s="71"/>
      <c r="H7" s="71"/>
      <c r="I7" s="71"/>
      <c r="J7" s="71"/>
      <c r="K7" s="71"/>
      <c r="L7" s="71"/>
      <c r="M7" s="71"/>
    </row>
    <row r="8" spans="1:13" ht="15">
      <c r="A8" s="71"/>
      <c r="B8" s="266" t="s">
        <v>251</v>
      </c>
      <c r="C8" s="71"/>
      <c r="D8" s="71"/>
      <c r="E8" s="71"/>
      <c r="F8" s="71"/>
      <c r="G8" s="71"/>
      <c r="H8" s="71"/>
      <c r="I8" s="71"/>
      <c r="J8" s="71"/>
      <c r="K8" s="71"/>
      <c r="L8" s="71"/>
      <c r="M8" s="71"/>
    </row>
    <row r="9" spans="1:13" ht="15.75">
      <c r="A9" s="71"/>
      <c r="B9" s="266" t="s">
        <v>77</v>
      </c>
      <c r="C9" s="71"/>
      <c r="D9" s="71"/>
      <c r="E9" s="97">
        <f>('[1]Time_Line'!H3)</f>
        <v>41030</v>
      </c>
      <c r="F9" s="71"/>
      <c r="G9" s="71"/>
      <c r="H9" s="71"/>
      <c r="I9" s="71"/>
      <c r="J9" s="71"/>
      <c r="K9" s="71"/>
      <c r="L9" s="71"/>
      <c r="M9" s="71"/>
    </row>
    <row r="10" spans="1:13" ht="15">
      <c r="A10" s="71"/>
      <c r="B10" s="71"/>
      <c r="C10" s="71"/>
      <c r="D10" s="71"/>
      <c r="E10" s="71"/>
      <c r="F10" s="71"/>
      <c r="G10" s="71"/>
      <c r="H10" s="71"/>
      <c r="I10" s="71"/>
      <c r="J10" s="71"/>
      <c r="K10" s="71"/>
      <c r="L10" s="71"/>
      <c r="M10" s="71"/>
    </row>
    <row r="11" spans="1:13" ht="15">
      <c r="A11" s="71"/>
      <c r="B11" s="20" t="s">
        <v>252</v>
      </c>
      <c r="C11" s="71"/>
      <c r="D11" s="71"/>
      <c r="E11" s="71"/>
      <c r="F11" s="71"/>
      <c r="G11" s="71"/>
      <c r="H11" s="71"/>
      <c r="I11" s="71"/>
      <c r="J11" s="71"/>
      <c r="K11" s="71"/>
      <c r="L11" s="71"/>
      <c r="M11" s="71"/>
    </row>
    <row r="12" spans="1:13" ht="15">
      <c r="A12" s="71"/>
      <c r="B12" s="20" t="s">
        <v>78</v>
      </c>
      <c r="C12" s="71"/>
      <c r="D12" s="71"/>
      <c r="E12" s="71"/>
      <c r="F12" s="71"/>
      <c r="G12" s="71"/>
      <c r="H12" s="71"/>
      <c r="I12" s="71"/>
      <c r="J12" s="71"/>
      <c r="K12" s="71"/>
      <c r="L12" s="71"/>
      <c r="M12" s="71"/>
    </row>
    <row r="13" spans="1:13" ht="15.75">
      <c r="A13" s="71"/>
      <c r="B13" s="71"/>
      <c r="C13" s="71"/>
      <c r="D13" s="269" t="s">
        <v>80</v>
      </c>
      <c r="E13" s="298">
        <f>('[1]Data Consolidat'!B52)</f>
        <v>40959</v>
      </c>
      <c r="F13" s="299"/>
      <c r="G13" s="71"/>
      <c r="H13" s="71"/>
      <c r="I13" s="71"/>
      <c r="J13" s="71"/>
      <c r="K13" s="71"/>
      <c r="L13" s="71"/>
      <c r="M13" s="71"/>
    </row>
    <row r="14" spans="1:13" ht="15.75">
      <c r="A14" s="71"/>
      <c r="B14" s="71"/>
      <c r="C14" s="71"/>
      <c r="D14" s="20" t="s">
        <v>79</v>
      </c>
      <c r="E14" s="98">
        <f>('[1]Data Consolidat'!B53)</f>
        <v>0.9479166666666666</v>
      </c>
      <c r="F14" s="91"/>
      <c r="G14" s="71"/>
      <c r="H14" s="71"/>
      <c r="I14" s="71"/>
      <c r="J14" s="71"/>
      <c r="K14" s="71"/>
      <c r="L14" s="71"/>
      <c r="M14" s="71"/>
    </row>
    <row r="15" spans="1:13" ht="15.75">
      <c r="A15" s="71"/>
      <c r="B15" s="71"/>
      <c r="C15" s="71"/>
      <c r="D15" s="20" t="s">
        <v>81</v>
      </c>
      <c r="E15" s="300">
        <f>('[1]Data Consolidat'!B54)</f>
      </c>
      <c r="F15" s="273"/>
      <c r="G15" s="71"/>
      <c r="H15" s="71"/>
      <c r="I15" s="71"/>
      <c r="J15" s="71"/>
      <c r="K15" s="71"/>
      <c r="L15" s="71"/>
      <c r="M15" s="71"/>
    </row>
    <row r="16" ht="15.75">
      <c r="E16" s="7">
        <f>('[1]Data Consolidat'!B55)</f>
      </c>
    </row>
    <row r="17" s="71" customFormat="1" ht="15">
      <c r="C17" s="20" t="s">
        <v>253</v>
      </c>
    </row>
    <row r="19" spans="1:10" ht="15.75" customHeight="1">
      <c r="A19" s="71"/>
      <c r="B19" s="106" t="str">
        <f>('[1]Data Consolidat'!A80)</f>
        <v>1.)</v>
      </c>
      <c r="C19" s="310">
        <f>('[1]Data Consolidat'!B80)</f>
      </c>
      <c r="D19" s="310"/>
      <c r="E19" s="310"/>
      <c r="F19" s="310"/>
      <c r="G19" s="310"/>
      <c r="H19" s="310"/>
      <c r="I19" s="310"/>
      <c r="J19" s="310"/>
    </row>
    <row r="20" spans="1:10" ht="15" customHeight="1">
      <c r="A20" s="71"/>
      <c r="B20" s="91"/>
      <c r="C20" s="310"/>
      <c r="D20" s="310"/>
      <c r="E20" s="310"/>
      <c r="F20" s="310"/>
      <c r="G20" s="310"/>
      <c r="H20" s="310"/>
      <c r="I20" s="310"/>
      <c r="J20" s="310"/>
    </row>
    <row r="21" spans="1:10" ht="15" customHeight="1">
      <c r="A21" s="71"/>
      <c r="B21" s="91"/>
      <c r="C21" s="310"/>
      <c r="D21" s="310"/>
      <c r="E21" s="310"/>
      <c r="F21" s="310"/>
      <c r="G21" s="310"/>
      <c r="H21" s="310"/>
      <c r="I21" s="310"/>
      <c r="J21" s="310"/>
    </row>
    <row r="22" spans="1:10" ht="15" customHeight="1">
      <c r="A22" s="71"/>
      <c r="B22" s="91"/>
      <c r="C22" s="310"/>
      <c r="D22" s="310"/>
      <c r="E22" s="310"/>
      <c r="F22" s="310"/>
      <c r="G22" s="310"/>
      <c r="H22" s="310"/>
      <c r="I22" s="310"/>
      <c r="J22" s="310"/>
    </row>
    <row r="23" spans="1:10" ht="15.75" customHeight="1">
      <c r="A23" s="71"/>
      <c r="B23" s="106" t="str">
        <f>('[1]Data Consolidat'!A84)</f>
        <v>2.)</v>
      </c>
      <c r="C23" s="310">
        <f>('[1]Data Consolidat'!B84)</f>
      </c>
      <c r="D23" s="310"/>
      <c r="E23" s="310"/>
      <c r="F23" s="310"/>
      <c r="G23" s="310"/>
      <c r="H23" s="310"/>
      <c r="I23" s="310"/>
      <c r="J23" s="310"/>
    </row>
    <row r="24" spans="1:10" ht="15" customHeight="1">
      <c r="A24" s="71"/>
      <c r="B24" s="91"/>
      <c r="C24" s="310"/>
      <c r="D24" s="310"/>
      <c r="E24" s="310"/>
      <c r="F24" s="310"/>
      <c r="G24" s="310"/>
      <c r="H24" s="310"/>
      <c r="I24" s="310"/>
      <c r="J24" s="310"/>
    </row>
    <row r="25" spans="1:10" ht="15" customHeight="1">
      <c r="A25" s="71"/>
      <c r="B25" s="91"/>
      <c r="C25" s="310"/>
      <c r="D25" s="310"/>
      <c r="E25" s="310"/>
      <c r="F25" s="310"/>
      <c r="G25" s="310"/>
      <c r="H25" s="310"/>
      <c r="I25" s="310"/>
      <c r="J25" s="310"/>
    </row>
    <row r="26" spans="1:10" ht="15" customHeight="1">
      <c r="A26" s="71"/>
      <c r="B26" s="91"/>
      <c r="C26" s="310"/>
      <c r="D26" s="310"/>
      <c r="E26" s="310"/>
      <c r="F26" s="310"/>
      <c r="G26" s="310"/>
      <c r="H26" s="310"/>
      <c r="I26" s="310"/>
      <c r="J26" s="310"/>
    </row>
    <row r="27" spans="1:10" ht="17.25" customHeight="1">
      <c r="A27" s="71"/>
      <c r="B27" s="106" t="str">
        <f>('[1]Data Consolidat'!A88)</f>
        <v>3.)</v>
      </c>
      <c r="C27" s="310">
        <f>('[1]Data Consolidat'!B88)</f>
      </c>
      <c r="D27" s="310"/>
      <c r="E27" s="310"/>
      <c r="F27" s="310"/>
      <c r="G27" s="310"/>
      <c r="H27" s="310"/>
      <c r="I27" s="310"/>
      <c r="J27" s="310"/>
    </row>
    <row r="28" spans="1:10" ht="15" customHeight="1">
      <c r="A28" s="71"/>
      <c r="B28" s="91"/>
      <c r="C28" s="310"/>
      <c r="D28" s="310"/>
      <c r="E28" s="310"/>
      <c r="F28" s="310"/>
      <c r="G28" s="310"/>
      <c r="H28" s="310"/>
      <c r="I28" s="310"/>
      <c r="J28" s="310"/>
    </row>
    <row r="29" spans="1:10" ht="15" customHeight="1">
      <c r="A29" s="71"/>
      <c r="B29" s="91"/>
      <c r="C29" s="310"/>
      <c r="D29" s="310"/>
      <c r="E29" s="310"/>
      <c r="F29" s="310"/>
      <c r="G29" s="310"/>
      <c r="H29" s="310"/>
      <c r="I29" s="310"/>
      <c r="J29" s="310"/>
    </row>
    <row r="30" spans="1:10" ht="15" customHeight="1">
      <c r="A30" s="71"/>
      <c r="B30" s="91"/>
      <c r="C30" s="310"/>
      <c r="D30" s="310"/>
      <c r="E30" s="310"/>
      <c r="F30" s="310"/>
      <c r="G30" s="310"/>
      <c r="H30" s="310"/>
      <c r="I30" s="310"/>
      <c r="J30" s="310"/>
    </row>
    <row r="31" spans="1:10" ht="15.75" customHeight="1">
      <c r="A31" s="71"/>
      <c r="B31" s="106" t="str">
        <f>('[1]Data Consolidat'!A92)</f>
        <v>4.)</v>
      </c>
      <c r="C31" s="310">
        <f>('[1]Data Consolidat'!B92)</f>
      </c>
      <c r="D31" s="310"/>
      <c r="E31" s="310"/>
      <c r="F31" s="310"/>
      <c r="G31" s="310"/>
      <c r="H31" s="310"/>
      <c r="I31" s="310"/>
      <c r="J31" s="310"/>
    </row>
    <row r="32" spans="1:10" ht="15" customHeight="1">
      <c r="A32" s="71"/>
      <c r="B32" s="91"/>
      <c r="C32" s="310"/>
      <c r="D32" s="310"/>
      <c r="E32" s="310"/>
      <c r="F32" s="310"/>
      <c r="G32" s="310"/>
      <c r="H32" s="310"/>
      <c r="I32" s="310"/>
      <c r="J32" s="310"/>
    </row>
    <row r="33" spans="1:10" ht="15" customHeight="1">
      <c r="A33" s="71"/>
      <c r="B33" s="91"/>
      <c r="C33" s="310"/>
      <c r="D33" s="310"/>
      <c r="E33" s="310"/>
      <c r="F33" s="310"/>
      <c r="G33" s="310"/>
      <c r="H33" s="310"/>
      <c r="I33" s="310"/>
      <c r="J33" s="310"/>
    </row>
    <row r="34" spans="1:10" ht="15" customHeight="1">
      <c r="A34" s="71"/>
      <c r="B34" s="91"/>
      <c r="C34" s="310"/>
      <c r="D34" s="310"/>
      <c r="E34" s="310"/>
      <c r="F34" s="310"/>
      <c r="G34" s="310"/>
      <c r="H34" s="310"/>
      <c r="I34" s="310"/>
      <c r="J34" s="310"/>
    </row>
    <row r="35" spans="1:10" ht="17.25" customHeight="1">
      <c r="A35" s="71"/>
      <c r="B35" s="106" t="str">
        <f>('[1]Data Consolidat'!A96)</f>
        <v>5.)</v>
      </c>
      <c r="C35" s="310">
        <f>('[1]Data Consolidat'!B96)</f>
      </c>
      <c r="D35" s="310"/>
      <c r="E35" s="310"/>
      <c r="F35" s="310"/>
      <c r="G35" s="310"/>
      <c r="H35" s="310"/>
      <c r="I35" s="310"/>
      <c r="J35" s="310"/>
    </row>
    <row r="36" spans="1:10" ht="15" customHeight="1">
      <c r="A36" s="71"/>
      <c r="B36" s="91"/>
      <c r="C36" s="310"/>
      <c r="D36" s="310"/>
      <c r="E36" s="310"/>
      <c r="F36" s="310"/>
      <c r="G36" s="310"/>
      <c r="H36" s="310"/>
      <c r="I36" s="310"/>
      <c r="J36" s="310"/>
    </row>
    <row r="37" spans="1:10" ht="15" customHeight="1">
      <c r="A37" s="71"/>
      <c r="B37" s="91"/>
      <c r="C37" s="310"/>
      <c r="D37" s="310"/>
      <c r="E37" s="310"/>
      <c r="F37" s="310"/>
      <c r="G37" s="310"/>
      <c r="H37" s="310"/>
      <c r="I37" s="310"/>
      <c r="J37" s="310"/>
    </row>
    <row r="38" spans="1:10" ht="15" customHeight="1">
      <c r="A38" s="71"/>
      <c r="B38" s="91"/>
      <c r="C38" s="310"/>
      <c r="D38" s="310"/>
      <c r="E38" s="310"/>
      <c r="F38" s="310"/>
      <c r="G38" s="310"/>
      <c r="H38" s="310"/>
      <c r="I38" s="310"/>
      <c r="J38" s="310"/>
    </row>
    <row r="39" spans="1:10" ht="15.75">
      <c r="A39" s="71"/>
      <c r="B39" s="71"/>
      <c r="C39" s="7" t="s">
        <v>254</v>
      </c>
      <c r="D39" s="71"/>
      <c r="E39" s="71"/>
      <c r="F39" s="71"/>
      <c r="G39" s="71"/>
      <c r="H39" s="71"/>
      <c r="I39" s="71"/>
      <c r="J39" s="71"/>
    </row>
    <row r="40" ht="15.75">
      <c r="C40" s="7"/>
    </row>
    <row r="41" ht="15.75">
      <c r="C41" s="7"/>
    </row>
    <row r="42" spans="3:15" s="22" customFormat="1" ht="15" customHeight="1">
      <c r="C42" s="325" t="s">
        <v>84</v>
      </c>
      <c r="D42" s="326"/>
      <c r="E42" s="327"/>
      <c r="F42" s="325" t="s">
        <v>272</v>
      </c>
      <c r="G42" s="296"/>
      <c r="H42" s="297"/>
      <c r="I42" s="325" t="s">
        <v>272</v>
      </c>
      <c r="J42" s="296"/>
      <c r="K42" s="297"/>
      <c r="L42" s="256" t="s">
        <v>275</v>
      </c>
      <c r="M42" s="256" t="s">
        <v>276</v>
      </c>
      <c r="N42" s="30" t="s">
        <v>2</v>
      </c>
      <c r="O42" s="31" t="s">
        <v>2</v>
      </c>
    </row>
    <row r="43" spans="2:15" s="22" customFormat="1" ht="15" customHeight="1">
      <c r="B43" s="28" t="s">
        <v>82</v>
      </c>
      <c r="C43" s="260" t="s">
        <v>85</v>
      </c>
      <c r="D43" s="261" t="s">
        <v>87</v>
      </c>
      <c r="E43" s="270" t="s">
        <v>88</v>
      </c>
      <c r="F43" s="260" t="s">
        <v>273</v>
      </c>
      <c r="G43" s="261" t="s">
        <v>87</v>
      </c>
      <c r="H43" s="270" t="s">
        <v>88</v>
      </c>
      <c r="I43" s="260" t="s">
        <v>85</v>
      </c>
      <c r="J43" s="261" t="s">
        <v>87</v>
      </c>
      <c r="K43" s="270" t="s">
        <v>88</v>
      </c>
      <c r="L43" s="270" t="s">
        <v>88</v>
      </c>
      <c r="M43" s="270" t="s">
        <v>88</v>
      </c>
      <c r="N43" s="32" t="s">
        <v>3</v>
      </c>
      <c r="O43" s="33" t="s">
        <v>3</v>
      </c>
    </row>
    <row r="44" spans="2:16" s="22" customFormat="1" ht="15" customHeight="1">
      <c r="B44" s="249" t="s">
        <v>83</v>
      </c>
      <c r="C44" s="271" t="s">
        <v>86</v>
      </c>
      <c r="D44" s="101" t="str">
        <f>J106</f>
        <v>236 RENT</v>
      </c>
      <c r="E44" s="272" t="s">
        <v>89</v>
      </c>
      <c r="F44" s="262" t="s">
        <v>86</v>
      </c>
      <c r="G44" s="101">
        <f>M106</f>
        <v>0</v>
      </c>
      <c r="H44" s="272" t="s">
        <v>89</v>
      </c>
      <c r="I44" s="271" t="s">
        <v>86</v>
      </c>
      <c r="J44" s="101">
        <f>P106</f>
        <v>0</v>
      </c>
      <c r="K44" s="272" t="s">
        <v>89</v>
      </c>
      <c r="L44" s="34" t="s">
        <v>89</v>
      </c>
      <c r="M44" s="34" t="s">
        <v>89</v>
      </c>
      <c r="N44" s="35" t="s">
        <v>4</v>
      </c>
      <c r="O44" s="34" t="s">
        <v>5</v>
      </c>
      <c r="P44" s="36">
        <f>'[1]Data Consolidat'!C25</f>
        <v>2</v>
      </c>
    </row>
    <row r="45" spans="2:15" s="22" customFormat="1" ht="6" customHeight="1">
      <c r="B45" s="73"/>
      <c r="C45" s="37"/>
      <c r="D45" s="37"/>
      <c r="E45" s="37"/>
      <c r="F45" s="37"/>
      <c r="G45" s="37"/>
      <c r="H45" s="37"/>
      <c r="I45" s="37"/>
      <c r="J45" s="37"/>
      <c r="K45" s="37"/>
      <c r="L45" s="37"/>
      <c r="M45" s="37"/>
      <c r="N45" s="37"/>
      <c r="O45" s="37"/>
    </row>
    <row r="46" spans="2:15" s="22" customFormat="1" ht="15" customHeight="1">
      <c r="B46" s="99" t="str">
        <f>'[1]Rent Schedule'!F24</f>
        <v>-BR</v>
      </c>
      <c r="C46" s="38" t="str">
        <f>IF('[1]Rent Schedule'!H24=0," ",'[1]Rent Schedule'!H24)</f>
        <v> </v>
      </c>
      <c r="D46" s="274">
        <f>IF($D$44="13A RENT",'[1]Data Consolidat'!AM36,'[1]Data Consolidat'!AL54)</f>
        <v>0</v>
      </c>
      <c r="E46" s="275" t="str">
        <f>IF('[1]Rent Schedule'!I24=0," ",'[1]Rent Schedule'!I24)</f>
        <v> </v>
      </c>
      <c r="F46" s="275" t="str">
        <f aca="true" t="shared" si="0" ref="F46:F53">IF(C46=" "," ",I46-C46)</f>
        <v> </v>
      </c>
      <c r="G46" s="275" t="str">
        <f aca="true" t="shared" si="1" ref="G46:G53">IF(D46=0," ",J46-D46)</f>
        <v> </v>
      </c>
      <c r="H46" s="40" t="str">
        <f aca="true" t="shared" si="2" ref="H46:H53">IF(E46=" "," ",K46-E46)</f>
        <v> </v>
      </c>
      <c r="I46" s="40" t="str">
        <f>IF('[1]Rent Schedule'!J24=0," ",'[1]Rent Schedule'!J24)</f>
        <v> </v>
      </c>
      <c r="J46" s="40" t="str">
        <f aca="true" t="shared" si="3" ref="J46:J53">IF($P$44=1,O46,N46)</f>
        <v> </v>
      </c>
      <c r="K46" s="40" t="str">
        <f>IF('[1]Rent Schedule'!K24=0," ",'[1]Rent Schedule'!K24)</f>
        <v> </v>
      </c>
      <c r="L46" s="41" t="str">
        <f>IF('[1]Rent Schedule'!L24=0," ",'[1]Rent Schedule'!L24)</f>
        <v> </v>
      </c>
      <c r="M46" s="42" t="str">
        <f>IF('[1]Rent Schedule'!M24="N/A"," ",'[1]Rent Schedule'!M24)</f>
        <v> </v>
      </c>
      <c r="N46" s="43" t="str">
        <f>IF('[1]Data Consolidat'!$AK$54=0," ",'[1]Data Consolidat'!$AK$54)</f>
        <v> </v>
      </c>
      <c r="O46" s="43" t="str">
        <f>IF('[1]Data Consolidat'!AN36=0," ",'[1]Data Consolidat'!AN36)</f>
        <v> </v>
      </c>
    </row>
    <row r="47" spans="2:15" s="22" customFormat="1" ht="15" customHeight="1">
      <c r="B47" s="99" t="str">
        <f>'[1]Rent Schedule'!F25</f>
        <v>-BR</v>
      </c>
      <c r="C47" s="38" t="str">
        <f>IF('[1]Rent Schedule'!H25=0," ",'[1]Rent Schedule'!H25)</f>
        <v> </v>
      </c>
      <c r="D47" s="274">
        <f>IF($D$44="13A RENT",'[1]Data Consolidat'!AM37,'[1]Data Consolidat'!AL55)</f>
        <v>0</v>
      </c>
      <c r="E47" s="275" t="str">
        <f>IF('[1]Rent Schedule'!I25=0," ",'[1]Rent Schedule'!I25)</f>
        <v> </v>
      </c>
      <c r="F47" s="275" t="str">
        <f t="shared" si="0"/>
        <v> </v>
      </c>
      <c r="G47" s="275" t="str">
        <f t="shared" si="1"/>
        <v> </v>
      </c>
      <c r="H47" s="40" t="str">
        <f t="shared" si="2"/>
        <v> </v>
      </c>
      <c r="I47" s="40" t="str">
        <f>IF('[1]Rent Schedule'!J25=0," ",'[1]Rent Schedule'!J25)</f>
        <v> </v>
      </c>
      <c r="J47" s="40" t="str">
        <f t="shared" si="3"/>
        <v> </v>
      </c>
      <c r="K47" s="40" t="str">
        <f>IF('[1]Rent Schedule'!K25=0," ",'[1]Rent Schedule'!K25)</f>
        <v> </v>
      </c>
      <c r="L47" s="41" t="str">
        <f>IF('[1]Rent Schedule'!L25=0," ",'[1]Rent Schedule'!L25)</f>
        <v> </v>
      </c>
      <c r="M47" s="42" t="str">
        <f>IF('[1]Rent Schedule'!M25="N/A"," ",'[1]Rent Schedule'!M25)</f>
        <v> </v>
      </c>
      <c r="N47" s="43" t="str">
        <f>IF('[1]Data Consolidat'!$AK$55=0," ",'[1]Data Consolidat'!$AK$55)</f>
        <v> </v>
      </c>
      <c r="O47" s="43" t="str">
        <f>IF('[1]Data Consolidat'!AN37=0," ",'[1]Data Consolidat'!AN37)</f>
        <v> </v>
      </c>
    </row>
    <row r="48" spans="2:15" s="22" customFormat="1" ht="15" customHeight="1">
      <c r="B48" s="99" t="str">
        <f>'[1]Rent Schedule'!F26</f>
        <v>-BR</v>
      </c>
      <c r="C48" s="38" t="str">
        <f>IF('[1]Rent Schedule'!H26=0," ",'[1]Rent Schedule'!H26)</f>
        <v> </v>
      </c>
      <c r="D48" s="274">
        <f>IF($D$44="13A RENT",'[1]Data Consolidat'!AM38,'[1]Data Consolidat'!AL56)</f>
        <v>0</v>
      </c>
      <c r="E48" s="275" t="str">
        <f>IF('[1]Rent Schedule'!I26=0," ",'[1]Rent Schedule'!I26)</f>
        <v> </v>
      </c>
      <c r="F48" s="275" t="str">
        <f t="shared" si="0"/>
        <v> </v>
      </c>
      <c r="G48" s="275" t="str">
        <f t="shared" si="1"/>
        <v> </v>
      </c>
      <c r="H48" s="40" t="str">
        <f t="shared" si="2"/>
        <v> </v>
      </c>
      <c r="I48" s="40" t="str">
        <f>IF('[1]Rent Schedule'!J26=0," ",'[1]Rent Schedule'!J26)</f>
        <v> </v>
      </c>
      <c r="J48" s="40" t="str">
        <f t="shared" si="3"/>
        <v> </v>
      </c>
      <c r="K48" s="40" t="str">
        <f>IF('[1]Rent Schedule'!K26=0," ",'[1]Rent Schedule'!K26)</f>
        <v> </v>
      </c>
      <c r="L48" s="41" t="str">
        <f>IF('[1]Rent Schedule'!L26=0," ",'[1]Rent Schedule'!L26)</f>
        <v> </v>
      </c>
      <c r="M48" s="42" t="str">
        <f>IF('[1]Rent Schedule'!M26="N/A"," ",'[1]Rent Schedule'!M26)</f>
        <v> </v>
      </c>
      <c r="N48" s="43" t="str">
        <f>IF('[1]Data Consolidat'!$AK$56=0," ",'[1]Data Consolidat'!$AK$56)</f>
        <v> </v>
      </c>
      <c r="O48" s="43" t="str">
        <f>IF('[1]Data Consolidat'!AN38=0," ",'[1]Data Consolidat'!AN38)</f>
        <v> </v>
      </c>
    </row>
    <row r="49" spans="2:15" s="22" customFormat="1" ht="15" customHeight="1">
      <c r="B49" s="99" t="str">
        <f>'[1]Rent Schedule'!F27</f>
        <v>-BR</v>
      </c>
      <c r="C49" s="38" t="str">
        <f>IF('[1]Rent Schedule'!H27=0," ",'[1]Rent Schedule'!H27)</f>
        <v> </v>
      </c>
      <c r="D49" s="274">
        <f>IF($D$44="13A RENT",'[1]Data Consolidat'!AM39,'[1]Data Consolidat'!AL57)</f>
        <v>0</v>
      </c>
      <c r="E49" s="275" t="str">
        <f>IF('[1]Rent Schedule'!I27=0," ",'[1]Rent Schedule'!I27)</f>
        <v> </v>
      </c>
      <c r="F49" s="275" t="str">
        <f t="shared" si="0"/>
        <v> </v>
      </c>
      <c r="G49" s="275" t="str">
        <f t="shared" si="1"/>
        <v> </v>
      </c>
      <c r="H49" s="40" t="str">
        <f t="shared" si="2"/>
        <v> </v>
      </c>
      <c r="I49" s="40" t="str">
        <f>IF('[1]Rent Schedule'!J27=0," ",'[1]Rent Schedule'!J27)</f>
        <v> </v>
      </c>
      <c r="J49" s="40" t="str">
        <f t="shared" si="3"/>
        <v> </v>
      </c>
      <c r="K49" s="40" t="str">
        <f>IF('[1]Rent Schedule'!K27=0," ",'[1]Rent Schedule'!K27)</f>
        <v> </v>
      </c>
      <c r="L49" s="41" t="str">
        <f>IF('[1]Rent Schedule'!L27=0," ",'[1]Rent Schedule'!L27)</f>
        <v> </v>
      </c>
      <c r="M49" s="42" t="str">
        <f>IF('[1]Rent Schedule'!M27="N/A"," ",'[1]Rent Schedule'!M27)</f>
        <v> </v>
      </c>
      <c r="N49" s="43" t="str">
        <f>IF('[1]Data Consolidat'!$AK$57=0," ",'[1]Data Consolidat'!$AK$57)</f>
        <v> </v>
      </c>
      <c r="O49" s="43" t="str">
        <f>IF('[1]Data Consolidat'!AN39=0," ",'[1]Data Consolidat'!AN39)</f>
        <v> </v>
      </c>
    </row>
    <row r="50" spans="2:15" s="22" customFormat="1" ht="15" customHeight="1">
      <c r="B50" s="99" t="str">
        <f>'[1]Rent Schedule'!F28</f>
        <v>-BR</v>
      </c>
      <c r="C50" s="38" t="str">
        <f>IF('[1]Rent Schedule'!H28=0," ",'[1]Rent Schedule'!H28)</f>
        <v> </v>
      </c>
      <c r="D50" s="274">
        <f>IF($D$44="13A RENT",'[1]Data Consolidat'!AM40,'[1]Data Consolidat'!AL58)</f>
        <v>0</v>
      </c>
      <c r="E50" s="275" t="str">
        <f>IF('[1]Rent Schedule'!I28=0," ",'[1]Rent Schedule'!I28)</f>
        <v> </v>
      </c>
      <c r="F50" s="275" t="str">
        <f t="shared" si="0"/>
        <v> </v>
      </c>
      <c r="G50" s="275" t="str">
        <f t="shared" si="1"/>
        <v> </v>
      </c>
      <c r="H50" s="40" t="str">
        <f t="shared" si="2"/>
        <v> </v>
      </c>
      <c r="I50" s="40" t="str">
        <f>IF('[1]Rent Schedule'!J28=0," ",'[1]Rent Schedule'!J28)</f>
        <v> </v>
      </c>
      <c r="J50" s="40" t="str">
        <f t="shared" si="3"/>
        <v> </v>
      </c>
      <c r="K50" s="40" t="str">
        <f>IF('[1]Rent Schedule'!K28=0," ",'[1]Rent Schedule'!K28)</f>
        <v> </v>
      </c>
      <c r="L50" s="41" t="str">
        <f>IF('[1]Rent Schedule'!L28=0," ",'[1]Rent Schedule'!L28)</f>
        <v> </v>
      </c>
      <c r="M50" s="42" t="str">
        <f>IF('[1]Rent Schedule'!M28="N/A"," ",'[1]Rent Schedule'!M28)</f>
        <v> </v>
      </c>
      <c r="N50" s="43" t="str">
        <f>IF('[1]Data Consolidat'!$AK$58=0," ",'[1]Data Consolidat'!$AK$58)</f>
        <v> </v>
      </c>
      <c r="O50" s="43" t="str">
        <f>IF('[1]Data Consolidat'!AN40=0," ",'[1]Data Consolidat'!AN40)</f>
        <v> </v>
      </c>
    </row>
    <row r="51" spans="2:15" s="22" customFormat="1" ht="15" customHeight="1">
      <c r="B51" s="99" t="str">
        <f>'[1]Rent Schedule'!F29</f>
        <v>-BR</v>
      </c>
      <c r="C51" s="38" t="str">
        <f>IF('[1]Rent Schedule'!H29=0," ",'[1]Rent Schedule'!H29)</f>
        <v> </v>
      </c>
      <c r="D51" s="274">
        <f>IF($D$44="13A RENT",'[1]Data Consolidat'!AM41,'[1]Data Consolidat'!AL59)</f>
        <v>0</v>
      </c>
      <c r="E51" s="275" t="str">
        <f>IF('[1]Rent Schedule'!I29=0," ",'[1]Rent Schedule'!I29)</f>
        <v> </v>
      </c>
      <c r="F51" s="275" t="str">
        <f t="shared" si="0"/>
        <v> </v>
      </c>
      <c r="G51" s="275" t="str">
        <f t="shared" si="1"/>
        <v> </v>
      </c>
      <c r="H51" s="40" t="str">
        <f t="shared" si="2"/>
        <v> </v>
      </c>
      <c r="I51" s="40" t="str">
        <f>IF('[1]Rent Schedule'!J29=0," ",'[1]Rent Schedule'!J29)</f>
        <v> </v>
      </c>
      <c r="J51" s="40" t="str">
        <f t="shared" si="3"/>
        <v> </v>
      </c>
      <c r="K51" s="40" t="str">
        <f>IF('[1]Rent Schedule'!K29=0," ",'[1]Rent Schedule'!K29)</f>
        <v> </v>
      </c>
      <c r="L51" s="41" t="str">
        <f>IF('[1]Rent Schedule'!L29=0," ",'[1]Rent Schedule'!L29)</f>
        <v> </v>
      </c>
      <c r="M51" s="42" t="str">
        <f>IF('[1]Rent Schedule'!M29="N/A"," ",'[1]Rent Schedule'!M29)</f>
        <v> </v>
      </c>
      <c r="N51" s="43" t="str">
        <f>IF('[1]Data Consolidat'!$AK$59=0," ",'[1]Data Consolidat'!$AK$59)</f>
        <v> </v>
      </c>
      <c r="O51" s="43" t="str">
        <f>IF('[1]Data Consolidat'!AN41=0," ",'[1]Data Consolidat'!AN41)</f>
        <v> </v>
      </c>
    </row>
    <row r="52" spans="2:15" s="22" customFormat="1" ht="15.75">
      <c r="B52" s="99" t="str">
        <f>'[1]Rent Schedule'!F30</f>
        <v>-BR</v>
      </c>
      <c r="C52" s="38" t="str">
        <f>IF('[1]Rent Schedule'!H30=0," ",'[1]Rent Schedule'!H30)</f>
        <v> </v>
      </c>
      <c r="D52" s="274">
        <f>IF($D$44="13A RENT",'[1]Data Consolidat'!AM42,'[1]Data Consolidat'!AL60)</f>
        <v>0</v>
      </c>
      <c r="E52" s="275" t="str">
        <f>IF('[1]Rent Schedule'!I30=0," ",'[1]Rent Schedule'!I30)</f>
        <v> </v>
      </c>
      <c r="F52" s="275" t="str">
        <f t="shared" si="0"/>
        <v> </v>
      </c>
      <c r="G52" s="275" t="str">
        <f t="shared" si="1"/>
        <v> </v>
      </c>
      <c r="H52" s="40" t="str">
        <f t="shared" si="2"/>
        <v> </v>
      </c>
      <c r="I52" s="40" t="str">
        <f>IF('[1]Rent Schedule'!J30=0," ",'[1]Rent Schedule'!J30)</f>
        <v> </v>
      </c>
      <c r="J52" s="40" t="str">
        <f t="shared" si="3"/>
        <v> </v>
      </c>
      <c r="K52" s="40" t="str">
        <f>IF('[1]Rent Schedule'!K30=0," ",'[1]Rent Schedule'!K30)</f>
        <v> </v>
      </c>
      <c r="L52" s="41" t="str">
        <f>IF('[1]Rent Schedule'!L30=0," ",'[1]Rent Schedule'!L30)</f>
        <v> </v>
      </c>
      <c r="M52" s="42" t="str">
        <f>IF('[1]Rent Schedule'!M30="N/A"," ",'[1]Rent Schedule'!M30)</f>
        <v> </v>
      </c>
      <c r="N52" s="43" t="str">
        <f>IF('[1]Data Consolidat'!$AK$60=0," ",'[1]Data Consolidat'!$AK$60)</f>
        <v> </v>
      </c>
      <c r="O52" s="43" t="str">
        <f>IF('[1]Data Consolidat'!AN42=0," ",'[1]Data Consolidat'!AN42)</f>
        <v> </v>
      </c>
    </row>
    <row r="53" spans="2:15" s="22" customFormat="1" ht="15.75">
      <c r="B53" s="100" t="str">
        <f>'[1]Rent Schedule'!F31</f>
        <v>-BR</v>
      </c>
      <c r="C53" s="44" t="str">
        <f>IF('[1]Rent Schedule'!H31=0," ",'[1]Rent Schedule'!H31)</f>
        <v> </v>
      </c>
      <c r="D53" s="274">
        <f>IF($D$44="13A RENT",'[1]Data Consolidat'!AM43,'[1]Data Consolidat'!AL61)</f>
        <v>0</v>
      </c>
      <c r="E53" s="276" t="str">
        <f>IF('[1]Rent Schedule'!I31=0," ",'[1]Rent Schedule'!I31)</f>
        <v> </v>
      </c>
      <c r="F53" s="275" t="str">
        <f t="shared" si="0"/>
        <v> </v>
      </c>
      <c r="G53" s="275" t="str">
        <f t="shared" si="1"/>
        <v> </v>
      </c>
      <c r="H53" s="40" t="str">
        <f t="shared" si="2"/>
        <v> </v>
      </c>
      <c r="I53" s="45" t="str">
        <f>IF('[1]Rent Schedule'!J31=0," ",'[1]Rent Schedule'!J31)</f>
        <v> </v>
      </c>
      <c r="J53" s="40" t="str">
        <f t="shared" si="3"/>
        <v> </v>
      </c>
      <c r="K53" s="45" t="str">
        <f>IF('[1]Rent Schedule'!K31=0," ",'[1]Rent Schedule'!K31)</f>
        <v> </v>
      </c>
      <c r="L53" s="46" t="str">
        <f>IF('[1]Rent Schedule'!L31=0," ",'[1]Rent Schedule'!L31)</f>
        <v> </v>
      </c>
      <c r="M53" s="51" t="str">
        <f>IF('[1]Rent Schedule'!M31="N/A"," ",'[1]Rent Schedule'!M31)</f>
        <v> </v>
      </c>
      <c r="N53" s="43" t="str">
        <f>IF('[1]Data Consolidat'!$AK$61=0," ",'[1]Data Consolidat'!$AK$61)</f>
        <v> </v>
      </c>
      <c r="O53" s="47" t="str">
        <f>IF('[1]Data Consolidat'!AN43=0," ",'[1]Data Consolidat'!AN43)</f>
        <v> </v>
      </c>
    </row>
    <row r="54" spans="2:15" s="22" customFormat="1" ht="6" customHeight="1">
      <c r="B54" s="37"/>
      <c r="C54" s="37"/>
      <c r="D54" s="37"/>
      <c r="E54" s="37"/>
      <c r="F54" s="37"/>
      <c r="G54" s="37"/>
      <c r="H54" s="37"/>
      <c r="I54" s="37"/>
      <c r="J54" s="37"/>
      <c r="K54" s="37"/>
      <c r="L54" s="37"/>
      <c r="M54" s="37"/>
      <c r="N54" s="37"/>
      <c r="O54" s="37"/>
    </row>
    <row r="55" ht="15.75">
      <c r="C55" s="7"/>
    </row>
    <row r="56" spans="2:10" ht="33.75" customHeight="1">
      <c r="B56" s="328" t="s">
        <v>90</v>
      </c>
      <c r="C56" s="328"/>
      <c r="D56" s="328"/>
      <c r="E56" s="328"/>
      <c r="F56" s="328"/>
      <c r="G56" s="328"/>
      <c r="H56" s="328"/>
      <c r="I56" s="328"/>
      <c r="J56" s="328"/>
    </row>
    <row r="57" spans="2:10" ht="15">
      <c r="B57" s="71"/>
      <c r="C57" s="71"/>
      <c r="D57" s="71"/>
      <c r="E57" s="71"/>
      <c r="F57" s="71"/>
      <c r="G57" s="71"/>
      <c r="H57" s="71"/>
      <c r="I57" s="71"/>
      <c r="J57" s="71"/>
    </row>
    <row r="58" spans="2:10" ht="15.75">
      <c r="B58" s="71"/>
      <c r="C58" s="7" t="s">
        <v>91</v>
      </c>
      <c r="D58" s="20"/>
      <c r="E58" s="251" t="s">
        <v>92</v>
      </c>
      <c r="F58" s="20"/>
      <c r="G58" s="20"/>
      <c r="H58" s="24" t="s">
        <v>93</v>
      </c>
      <c r="I58" s="20"/>
      <c r="J58" s="71"/>
    </row>
    <row r="59" spans="2:10" ht="15">
      <c r="B59" s="71"/>
      <c r="C59" s="71"/>
      <c r="D59" s="71"/>
      <c r="E59" s="71"/>
      <c r="F59" s="71"/>
      <c r="G59" s="71"/>
      <c r="H59" s="71"/>
      <c r="I59" s="71"/>
      <c r="J59" s="71"/>
    </row>
    <row r="60" spans="2:10" ht="15.75">
      <c r="B60" s="7" t="s">
        <v>6</v>
      </c>
      <c r="C60" s="20"/>
      <c r="D60" s="20"/>
      <c r="E60" s="20"/>
      <c r="F60" s="20"/>
      <c r="G60" s="71"/>
      <c r="H60" s="72">
        <f>('[1]Data Consolidat'!B17)</f>
      </c>
      <c r="I60" s="71"/>
      <c r="J60" s="71"/>
    </row>
    <row r="61" spans="2:10" ht="15.75">
      <c r="B61" s="7" t="s">
        <v>7</v>
      </c>
      <c r="C61" s="20"/>
      <c r="D61" s="20"/>
      <c r="E61" s="20"/>
      <c r="F61" s="20"/>
      <c r="G61" s="71"/>
      <c r="H61" s="72">
        <f>('[1]Data Consolidat'!B61)</f>
      </c>
      <c r="I61" s="71"/>
      <c r="J61" s="71"/>
    </row>
    <row r="62" spans="2:10" ht="15.75">
      <c r="B62" s="7" t="s">
        <v>8</v>
      </c>
      <c r="C62" s="20"/>
      <c r="D62" s="20"/>
      <c r="E62" s="20"/>
      <c r="F62" s="20"/>
      <c r="G62" s="71"/>
      <c r="H62" s="72">
        <f>('[1]Data Consolidat'!B62)</f>
      </c>
      <c r="I62" s="71"/>
      <c r="J62" s="71"/>
    </row>
    <row r="63" spans="2:10" ht="15.75">
      <c r="B63" s="7" t="s">
        <v>9</v>
      </c>
      <c r="C63" s="20"/>
      <c r="D63" s="20"/>
      <c r="E63" s="20"/>
      <c r="F63" s="20"/>
      <c r="G63" s="71"/>
      <c r="H63" s="72">
        <f>('[1]Data Consolidat'!B63)</f>
      </c>
      <c r="I63" s="71"/>
      <c r="J63" s="71"/>
    </row>
    <row r="64" spans="2:10" ht="15.75">
      <c r="B64" s="7" t="s">
        <v>10</v>
      </c>
      <c r="C64" s="7" t="s">
        <v>11</v>
      </c>
      <c r="D64" s="20"/>
      <c r="E64" s="20"/>
      <c r="F64" s="20"/>
      <c r="G64" s="71"/>
      <c r="H64" s="72">
        <f>('[1]Data Consolidat'!B64)</f>
      </c>
      <c r="I64" s="95" t="str">
        <f>('[1]Data Consolidat'!B65)</f>
        <v>00000-0000</v>
      </c>
      <c r="J64" s="71"/>
    </row>
    <row r="65" ht="3" customHeight="1"/>
    <row r="66" ht="30.75" customHeight="1"/>
    <row r="68" spans="1:7" ht="15">
      <c r="A68" s="20"/>
      <c r="B68" s="20" t="s">
        <v>94</v>
      </c>
      <c r="C68" s="71"/>
      <c r="D68" s="71"/>
      <c r="E68" s="71"/>
      <c r="F68" s="71"/>
      <c r="G68" s="71"/>
    </row>
    <row r="69" spans="1:7" ht="15">
      <c r="A69" s="20"/>
      <c r="B69" s="20" t="s">
        <v>95</v>
      </c>
      <c r="C69" s="71"/>
      <c r="D69" s="71"/>
      <c r="E69" s="71"/>
      <c r="F69" s="71"/>
      <c r="G69" s="71"/>
    </row>
    <row r="70" spans="1:7" s="22" customFormat="1" ht="15">
      <c r="A70" s="250"/>
      <c r="B70" s="250" t="s">
        <v>96</v>
      </c>
      <c r="C70" s="70"/>
      <c r="D70" s="70"/>
      <c r="E70" s="70"/>
      <c r="F70" s="70"/>
      <c r="G70" s="70"/>
    </row>
    <row r="71" spans="1:7" ht="15">
      <c r="A71" s="20"/>
      <c r="B71" s="20" t="s">
        <v>97</v>
      </c>
      <c r="C71" s="71"/>
      <c r="D71" s="71"/>
      <c r="E71" s="71"/>
      <c r="F71" s="71"/>
      <c r="G71" s="71"/>
    </row>
    <row r="72" spans="1:7" ht="15.75">
      <c r="A72" s="20"/>
      <c r="B72" s="20" t="s">
        <v>98</v>
      </c>
      <c r="C72" s="71"/>
      <c r="D72" s="71"/>
      <c r="E72" s="71"/>
      <c r="F72" s="252">
        <f>('[1]Time_Line'!H43)</f>
        <v>40950</v>
      </c>
      <c r="G72" s="252"/>
    </row>
    <row r="74" spans="2:10" ht="15.75">
      <c r="B74" s="20" t="s">
        <v>99</v>
      </c>
      <c r="C74" s="71"/>
      <c r="D74" s="71"/>
      <c r="E74" s="71"/>
      <c r="G74" s="97">
        <f>('[1]Time_Line'!H44)</f>
        <v>40952</v>
      </c>
      <c r="H74" s="20" t="s">
        <v>100</v>
      </c>
      <c r="J74" s="97">
        <f>('[3]Time_Line'!H45)</f>
        <v>40956</v>
      </c>
    </row>
    <row r="75" spans="2:8" ht="15">
      <c r="B75" s="20" t="s">
        <v>101</v>
      </c>
      <c r="C75" s="71"/>
      <c r="D75" s="71"/>
      <c r="E75" s="71"/>
      <c r="F75" s="71"/>
      <c r="G75" s="71"/>
      <c r="H75" s="71"/>
    </row>
    <row r="76" spans="2:8" ht="15">
      <c r="B76" s="20" t="s">
        <v>102</v>
      </c>
      <c r="C76" s="71"/>
      <c r="D76" s="71"/>
      <c r="E76" s="71"/>
      <c r="F76" s="71"/>
      <c r="G76" s="71"/>
      <c r="H76" s="71"/>
    </row>
    <row r="77" ht="7.5" customHeight="1"/>
    <row r="78" spans="2:8" ht="15">
      <c r="B78" s="20" t="s">
        <v>105</v>
      </c>
      <c r="C78" s="71"/>
      <c r="D78" s="71"/>
      <c r="E78" s="71"/>
      <c r="F78" s="71"/>
      <c r="G78" s="71"/>
      <c r="H78" s="71"/>
    </row>
    <row r="79" spans="2:8" ht="15">
      <c r="B79" s="20" t="s">
        <v>255</v>
      </c>
      <c r="C79" s="71"/>
      <c r="D79" s="71"/>
      <c r="E79" s="71"/>
      <c r="F79" s="71"/>
      <c r="G79" s="71"/>
      <c r="H79" s="71"/>
    </row>
    <row r="80" spans="2:8" ht="15.75">
      <c r="B80" s="20" t="s">
        <v>106</v>
      </c>
      <c r="C80" s="71"/>
      <c r="D80" s="71"/>
      <c r="E80" s="71"/>
      <c r="F80" s="71"/>
      <c r="G80" s="71"/>
      <c r="H80" s="97">
        <f>'[1]Time_Line'!H47</f>
        <v>40962</v>
      </c>
    </row>
    <row r="81" spans="2:10" ht="15.75" customHeight="1">
      <c r="B81" s="20" t="s">
        <v>103</v>
      </c>
      <c r="C81" s="71"/>
      <c r="D81" s="71"/>
      <c r="E81" s="71"/>
      <c r="F81" s="97">
        <f>'[1]Time_Line'!H49</f>
        <v>40966</v>
      </c>
      <c r="G81" s="277" t="s">
        <v>104</v>
      </c>
      <c r="H81" s="71"/>
      <c r="I81" s="71"/>
      <c r="J81" s="71"/>
    </row>
    <row r="82" spans="2:10" ht="15">
      <c r="B82" s="20" t="s">
        <v>107</v>
      </c>
      <c r="C82" s="71"/>
      <c r="D82" s="71"/>
      <c r="E82" s="71"/>
      <c r="F82" s="71"/>
      <c r="G82" s="71"/>
      <c r="H82" s="71"/>
      <c r="I82" s="71"/>
      <c r="J82" s="71"/>
    </row>
    <row r="83" spans="2:10" ht="15.75">
      <c r="B83" s="20" t="s">
        <v>108</v>
      </c>
      <c r="C83" s="71"/>
      <c r="D83" s="71"/>
      <c r="E83" s="71"/>
      <c r="F83" s="71"/>
      <c r="G83" s="71"/>
      <c r="H83" s="71"/>
      <c r="I83" s="336">
        <f>('[1]Time_Line'!H54)</f>
        <v>40995</v>
      </c>
      <c r="J83" s="337"/>
    </row>
    <row r="85" spans="1:7" ht="15">
      <c r="A85" s="71"/>
      <c r="B85" s="20" t="s">
        <v>109</v>
      </c>
      <c r="C85" s="20"/>
      <c r="D85" s="71"/>
      <c r="E85" s="71"/>
      <c r="F85" s="71"/>
      <c r="G85" s="71"/>
    </row>
    <row r="86" spans="1:7" ht="15">
      <c r="A86" s="71"/>
      <c r="B86" s="20" t="s">
        <v>256</v>
      </c>
      <c r="C86" s="20"/>
      <c r="D86" s="71"/>
      <c r="E86" s="71"/>
      <c r="F86" s="71"/>
      <c r="G86" s="71"/>
    </row>
    <row r="87" spans="1:7" ht="15">
      <c r="A87" s="71"/>
      <c r="B87" s="20" t="s">
        <v>110</v>
      </c>
      <c r="C87" s="20"/>
      <c r="D87" s="71"/>
      <c r="E87" s="71"/>
      <c r="F87" s="71"/>
      <c r="G87" s="71"/>
    </row>
    <row r="88" spans="2:3" ht="15">
      <c r="B88" s="20"/>
      <c r="C88" s="20"/>
    </row>
    <row r="89" spans="2:7" ht="18">
      <c r="B89" s="65" t="s">
        <v>70</v>
      </c>
      <c r="C89" s="20"/>
      <c r="D89" s="71"/>
      <c r="E89" s="71"/>
      <c r="F89" s="71"/>
      <c r="G89" s="71"/>
    </row>
    <row r="90" spans="2:7" ht="18">
      <c r="B90" s="65" t="s">
        <v>71</v>
      </c>
      <c r="C90" s="20"/>
      <c r="D90" s="71"/>
      <c r="E90" s="71"/>
      <c r="F90" s="71"/>
      <c r="G90" s="71"/>
    </row>
    <row r="91" spans="2:7" ht="18">
      <c r="B91" s="65" t="s">
        <v>240</v>
      </c>
      <c r="C91" s="20"/>
      <c r="D91" s="71"/>
      <c r="E91" s="71"/>
      <c r="F91" s="71"/>
      <c r="G91" s="71"/>
    </row>
    <row r="92" spans="2:3" ht="15">
      <c r="B92" s="20"/>
      <c r="C92" s="20"/>
    </row>
    <row r="93" spans="2:7" ht="18">
      <c r="B93" s="65" t="s">
        <v>73</v>
      </c>
      <c r="C93" s="20"/>
      <c r="D93" s="71"/>
      <c r="E93" s="71"/>
      <c r="F93" s="71"/>
      <c r="G93" s="71"/>
    </row>
    <row r="94" spans="2:3" ht="15">
      <c r="B94" s="20"/>
      <c r="C94" s="20"/>
    </row>
    <row r="95" spans="2:6" ht="15">
      <c r="B95" s="266" t="s">
        <v>111</v>
      </c>
      <c r="C95" s="20"/>
      <c r="D95" s="71"/>
      <c r="E95" s="71"/>
      <c r="F95" s="71"/>
    </row>
    <row r="96" spans="2:3" ht="15">
      <c r="B96" s="20"/>
      <c r="C96" s="20"/>
    </row>
    <row r="97" spans="2:3" ht="15">
      <c r="B97" s="20"/>
      <c r="C97" s="20"/>
    </row>
    <row r="98" spans="2:13" ht="15">
      <c r="B98" s="20"/>
      <c r="C98" s="20" t="s">
        <v>112</v>
      </c>
      <c r="D98" s="71"/>
      <c r="E98" s="71"/>
      <c r="F98" s="71"/>
      <c r="G98" s="71"/>
      <c r="H98" s="71"/>
      <c r="I98" s="71"/>
      <c r="J98" s="71"/>
      <c r="K98" s="71"/>
      <c r="L98" s="71"/>
      <c r="M98" s="71"/>
    </row>
    <row r="99" spans="2:13" ht="15.75">
      <c r="B99" s="20"/>
      <c r="C99" s="20"/>
      <c r="D99" s="247" t="s">
        <v>113</v>
      </c>
      <c r="E99" s="333">
        <f>('[1]Data Consolidat'!B67)</f>
      </c>
      <c r="F99" s="334"/>
      <c r="G99" s="71"/>
      <c r="H99" s="71"/>
      <c r="I99" s="71"/>
      <c r="J99" s="71"/>
      <c r="K99" s="71"/>
      <c r="L99" s="71"/>
      <c r="M99" s="71"/>
    </row>
    <row r="100" spans="2:13" ht="15">
      <c r="B100" s="20"/>
      <c r="C100" s="20"/>
      <c r="D100" s="71"/>
      <c r="E100" s="71"/>
      <c r="F100" s="71"/>
      <c r="G100" s="71"/>
      <c r="H100" s="71"/>
      <c r="I100" s="71"/>
      <c r="J100" s="71"/>
      <c r="K100" s="71"/>
      <c r="L100" s="71"/>
      <c r="M100" s="71"/>
    </row>
    <row r="101" spans="2:13" ht="15.75">
      <c r="B101" s="20"/>
      <c r="C101" s="247" t="s">
        <v>114</v>
      </c>
      <c r="D101" s="239">
        <f>('[1]Data Consolidat'!B68)</f>
      </c>
      <c r="E101" s="240"/>
      <c r="F101" s="240"/>
      <c r="G101" s="71"/>
      <c r="H101" s="71"/>
      <c r="I101" s="71"/>
      <c r="J101" s="71"/>
      <c r="K101" s="71"/>
      <c r="L101" s="71"/>
      <c r="M101" s="71"/>
    </row>
    <row r="102" spans="2:13" ht="15">
      <c r="B102" s="20"/>
      <c r="C102" s="20"/>
      <c r="D102" s="75"/>
      <c r="E102" s="75"/>
      <c r="F102" s="75"/>
      <c r="G102" s="71"/>
      <c r="H102" s="71"/>
      <c r="I102" s="71"/>
      <c r="J102" s="71"/>
      <c r="K102" s="71"/>
      <c r="L102" s="71"/>
      <c r="M102" s="71"/>
    </row>
    <row r="103" spans="2:13" ht="15">
      <c r="B103" s="20"/>
      <c r="C103" s="20"/>
      <c r="D103" s="71"/>
      <c r="E103" s="71"/>
      <c r="F103" s="71"/>
      <c r="G103" s="71"/>
      <c r="H103" s="71"/>
      <c r="I103" s="71"/>
      <c r="J103" s="71"/>
      <c r="K103" s="71"/>
      <c r="L103" s="71"/>
      <c r="M103" s="71"/>
    </row>
    <row r="104" spans="2:13" ht="15.75">
      <c r="B104" s="20"/>
      <c r="C104" s="247" t="s">
        <v>115</v>
      </c>
      <c r="D104" s="239">
        <f>'[1]Data Consolidat'!B17</f>
      </c>
      <c r="E104" s="240"/>
      <c r="F104" s="240"/>
      <c r="G104" s="71"/>
      <c r="H104" s="71"/>
      <c r="I104" s="71"/>
      <c r="J104" s="71"/>
      <c r="K104" s="71"/>
      <c r="L104" s="71"/>
      <c r="M104" s="71"/>
    </row>
    <row r="105" spans="2:13" ht="15.75">
      <c r="B105" s="20"/>
      <c r="C105" s="20"/>
      <c r="D105" s="253"/>
      <c r="E105" s="254"/>
      <c r="F105" s="254"/>
      <c r="G105" s="71"/>
      <c r="H105" s="71"/>
      <c r="I105" s="71"/>
      <c r="J105" s="71"/>
      <c r="K105" s="71"/>
      <c r="L105" s="71"/>
      <c r="M105" s="71"/>
    </row>
    <row r="106" spans="2:13" ht="15.75">
      <c r="B106" s="20"/>
      <c r="C106" s="247" t="s">
        <v>116</v>
      </c>
      <c r="D106" s="329">
        <f>('[1]Data Consolidat'!B62)</f>
      </c>
      <c r="E106" s="330"/>
      <c r="F106" s="330"/>
      <c r="G106" s="71"/>
      <c r="H106" s="71"/>
      <c r="I106" s="71"/>
      <c r="J106" s="105" t="str">
        <f>IF('[1]Data Consolidat'!C25=1,"13A RENT","236 RENT")</f>
        <v>236 RENT</v>
      </c>
      <c r="K106" s="71"/>
      <c r="L106" s="71"/>
      <c r="M106" s="71"/>
    </row>
    <row r="107" spans="2:13" ht="15.75">
      <c r="B107" s="71"/>
      <c r="C107" s="71"/>
      <c r="D107" s="72">
        <f>('[1]Data Consolidat'!B63)</f>
      </c>
      <c r="E107" s="71"/>
      <c r="F107" s="71"/>
      <c r="G107" s="71"/>
      <c r="H107" s="71"/>
      <c r="I107" s="71"/>
      <c r="J107" s="71"/>
      <c r="K107" s="71"/>
      <c r="L107" s="71"/>
      <c r="M107" s="71"/>
    </row>
    <row r="108" spans="2:13" ht="15.75">
      <c r="B108" s="71"/>
      <c r="C108" s="71"/>
      <c r="D108" s="72">
        <f>('[1]Data Consolidat'!B64)</f>
      </c>
      <c r="E108" s="71"/>
      <c r="F108" s="71"/>
      <c r="G108" s="71"/>
      <c r="H108" s="71"/>
      <c r="I108" s="71"/>
      <c r="J108" s="71"/>
      <c r="K108" s="71"/>
      <c r="L108" s="71"/>
      <c r="M108" s="71"/>
    </row>
    <row r="109" spans="2:13" ht="15.75">
      <c r="B109" s="71"/>
      <c r="C109" s="71"/>
      <c r="D109" s="95" t="str">
        <f>('[1]Data Consolidat'!B65)</f>
        <v>00000-0000</v>
      </c>
      <c r="E109" s="71"/>
      <c r="F109" s="71"/>
      <c r="G109" s="71"/>
      <c r="H109" s="71"/>
      <c r="I109" s="71"/>
      <c r="J109" s="71"/>
      <c r="K109" s="71"/>
      <c r="L109" s="71"/>
      <c r="M109" s="71"/>
    </row>
    <row r="110" spans="2:13" ht="15.75">
      <c r="B110" s="71"/>
      <c r="C110" s="71"/>
      <c r="D110" s="72"/>
      <c r="E110" s="71"/>
      <c r="F110" s="71"/>
      <c r="G110" s="71"/>
      <c r="H110" s="71"/>
      <c r="I110" s="71"/>
      <c r="J110" s="71"/>
      <c r="K110" s="71"/>
      <c r="L110" s="71"/>
      <c r="M110" s="71"/>
    </row>
    <row r="111" spans="2:13" ht="15.75">
      <c r="B111" s="71"/>
      <c r="C111" s="247" t="s">
        <v>117</v>
      </c>
      <c r="D111" s="95">
        <f>('[1]Data Consolidat'!B4)</f>
        <v>0</v>
      </c>
      <c r="E111" s="71"/>
      <c r="F111" s="71"/>
      <c r="G111" s="71"/>
      <c r="H111" s="71"/>
      <c r="I111" s="71"/>
      <c r="J111" s="71"/>
      <c r="K111" s="71"/>
      <c r="L111" s="71"/>
      <c r="M111" s="71"/>
    </row>
    <row r="112" spans="2:13" ht="23.25" customHeight="1">
      <c r="B112" s="71"/>
      <c r="C112" s="71"/>
      <c r="D112" s="71"/>
      <c r="E112" s="71"/>
      <c r="F112" s="71"/>
      <c r="G112" s="71"/>
      <c r="H112" s="71"/>
      <c r="I112" s="71"/>
      <c r="J112" s="71"/>
      <c r="K112" s="71"/>
      <c r="L112" s="71"/>
      <c r="M112" s="71"/>
    </row>
    <row r="113" spans="2:13" ht="18">
      <c r="B113" s="319" t="s">
        <v>118</v>
      </c>
      <c r="C113" s="319"/>
      <c r="D113" s="319"/>
      <c r="E113" s="319"/>
      <c r="F113" s="319"/>
      <c r="G113" s="319"/>
      <c r="H113" s="319"/>
      <c r="I113" s="319"/>
      <c r="J113" s="319"/>
      <c r="K113" s="319"/>
      <c r="L113" s="319"/>
      <c r="M113" s="319"/>
    </row>
    <row r="114" ht="27.75" customHeight="1"/>
  </sheetData>
  <sheetProtection/>
  <mergeCells count="21">
    <mergeCell ref="B1:M1"/>
    <mergeCell ref="E99:F99"/>
    <mergeCell ref="D104:F104"/>
    <mergeCell ref="C3:D3"/>
    <mergeCell ref="I83:J83"/>
    <mergeCell ref="C35:J38"/>
    <mergeCell ref="E13:F13"/>
    <mergeCell ref="E15:F15"/>
    <mergeCell ref="F72:G72"/>
    <mergeCell ref="I42:K42"/>
    <mergeCell ref="C31:J34"/>
    <mergeCell ref="C19:J22"/>
    <mergeCell ref="C23:J26"/>
    <mergeCell ref="C27:J30"/>
    <mergeCell ref="B113:M113"/>
    <mergeCell ref="C42:E42"/>
    <mergeCell ref="B56:J56"/>
    <mergeCell ref="D106:F106"/>
    <mergeCell ref="F42:H42"/>
    <mergeCell ref="D105:F105"/>
    <mergeCell ref="D101:F101"/>
  </mergeCells>
  <printOptions horizontalCentered="1"/>
  <pageMargins left="0.16" right="0.16" top="0.25" bottom="0.31" header="0.17" footer="0.16"/>
  <pageSetup fitToHeight="0" fitToWidth="1" horizontalDpi="300" verticalDpi="300" orientation="portrait" scale="56" r:id="rId3"/>
  <headerFooter alignWithMargins="0">
    <oddFooter>&amp;L&amp;"Arial,Bold"&amp;8Over 10%&amp;R&amp;8&amp;F</oddFooter>
  </headerFooter>
  <rowBreaks count="1" manualBreakCount="1">
    <brk id="66" min="1" max="12" man="1"/>
  </rowBreaks>
  <drawing r:id="rId2"/>
  <legacyDrawing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N58"/>
  <sheetViews>
    <sheetView showGridLines="0" zoomScale="81" zoomScaleNormal="81" zoomScalePageLayoutView="0" workbookViewId="0" topLeftCell="A43">
      <selection activeCell="A50" sqref="A50"/>
    </sheetView>
  </sheetViews>
  <sheetFormatPr defaultColWidth="9.77734375" defaultRowHeight="15"/>
  <cols>
    <col min="1" max="1" width="7.4453125" style="1" customWidth="1"/>
    <col min="2" max="2" width="7.77734375" style="1" customWidth="1"/>
    <col min="3" max="3" width="10.88671875" style="1" customWidth="1"/>
    <col min="4" max="4" width="11.77734375" style="1" customWidth="1"/>
    <col min="5" max="6" width="9.88671875" style="1" bestFit="1" customWidth="1"/>
    <col min="7" max="7" width="9.99609375" style="1" bestFit="1" customWidth="1"/>
    <col min="8" max="10" width="9.88671875" style="1" bestFit="1" customWidth="1"/>
    <col min="11" max="11" width="7.99609375" style="1" customWidth="1"/>
    <col min="12" max="13" width="7.77734375" style="1" customWidth="1"/>
    <col min="14" max="16384" width="9.77734375" style="1" customWidth="1"/>
  </cols>
  <sheetData>
    <row r="1" spans="1:13" ht="18">
      <c r="A1" s="319" t="s">
        <v>265</v>
      </c>
      <c r="B1" s="338"/>
      <c r="C1" s="338"/>
      <c r="D1" s="338"/>
      <c r="E1" s="338"/>
      <c r="F1" s="338"/>
      <c r="G1" s="338"/>
      <c r="H1" s="338"/>
      <c r="I1" s="338"/>
      <c r="J1" s="338"/>
      <c r="K1" s="338"/>
      <c r="L1" s="338"/>
      <c r="M1" s="338"/>
    </row>
    <row r="2" ht="15">
      <c r="H2" s="14"/>
    </row>
    <row r="3" spans="1:5" ht="15">
      <c r="A3" s="52" t="s">
        <v>133</v>
      </c>
      <c r="D3" s="340" t="e">
        <f>'[1]Data Consolidat'!B4</f>
        <v>#REF!</v>
      </c>
      <c r="E3" s="340"/>
    </row>
    <row r="4" spans="1:5" ht="15">
      <c r="A4" s="52" t="s">
        <v>134</v>
      </c>
      <c r="D4" s="340" t="e">
        <f>'[1]Data Consolidat'!B7</f>
        <v>#REF!</v>
      </c>
      <c r="E4" s="340"/>
    </row>
    <row r="5" spans="1:5" ht="15">
      <c r="A5" s="52" t="s">
        <v>135</v>
      </c>
      <c r="D5" s="340" t="e">
        <f>'[1]Data Consolidat'!B5</f>
        <v>#REF!</v>
      </c>
      <c r="E5" s="340"/>
    </row>
    <row r="6" ht="15">
      <c r="A6" s="52"/>
    </row>
    <row r="7" ht="15">
      <c r="A7" s="52" t="s">
        <v>136</v>
      </c>
    </row>
    <row r="8" ht="15">
      <c r="A8" s="52" t="s">
        <v>257</v>
      </c>
    </row>
    <row r="9" spans="1:4" ht="15">
      <c r="A9" s="52" t="s">
        <v>137</v>
      </c>
      <c r="D9" s="53">
        <f>'[1]Data Consolidat'!B15</f>
      </c>
    </row>
    <row r="10" ht="15">
      <c r="A10" s="52"/>
    </row>
    <row r="11" ht="15">
      <c r="A11" s="52" t="s">
        <v>138</v>
      </c>
    </row>
    <row r="12" spans="1:13" ht="15.75" thickBot="1">
      <c r="A12" s="54"/>
      <c r="B12" s="54"/>
      <c r="C12" s="54"/>
      <c r="D12" s="54"/>
      <c r="E12" s="54"/>
      <c r="F12" s="21"/>
      <c r="G12" s="54"/>
      <c r="H12" s="54"/>
      <c r="I12" s="54"/>
      <c r="J12" s="54"/>
      <c r="K12" s="54"/>
      <c r="L12" s="54"/>
      <c r="M12" s="54"/>
    </row>
    <row r="13" spans="1:14" ht="15.75" thickTop="1">
      <c r="A13" s="278"/>
      <c r="B13" s="279" t="s">
        <v>179</v>
      </c>
      <c r="C13" s="280"/>
      <c r="D13" s="279" t="s">
        <v>121</v>
      </c>
      <c r="E13" s="281"/>
      <c r="F13" s="341" t="s">
        <v>123</v>
      </c>
      <c r="G13" s="342"/>
      <c r="H13" s="342"/>
      <c r="I13" s="343"/>
      <c r="J13" s="76"/>
      <c r="K13" s="77"/>
      <c r="L13" s="109">
        <f>'[1]Data Consolidat'!B21</f>
        <v>0</v>
      </c>
      <c r="M13" s="56" t="s">
        <v>15</v>
      </c>
      <c r="N13" s="4"/>
    </row>
    <row r="14" spans="1:14" ht="15">
      <c r="A14" s="176"/>
      <c r="B14" s="282" t="s">
        <v>119</v>
      </c>
      <c r="C14" s="20"/>
      <c r="D14" s="282" t="s">
        <v>122</v>
      </c>
      <c r="E14" s="191"/>
      <c r="F14" s="344" t="s">
        <v>124</v>
      </c>
      <c r="G14" s="345"/>
      <c r="H14" s="345"/>
      <c r="I14" s="346"/>
      <c r="J14" s="80"/>
      <c r="K14" s="81"/>
      <c r="L14" s="284" t="s">
        <v>179</v>
      </c>
      <c r="M14" s="3"/>
      <c r="N14" s="4"/>
    </row>
    <row r="15" spans="1:14" ht="15.75" thickBot="1">
      <c r="A15" s="286"/>
      <c r="B15" s="287" t="s">
        <v>120</v>
      </c>
      <c r="C15" s="288"/>
      <c r="D15" s="288"/>
      <c r="E15" s="289"/>
      <c r="F15" s="286"/>
      <c r="G15" s="288"/>
      <c r="H15" s="288"/>
      <c r="I15" s="289"/>
      <c r="J15" s="84"/>
      <c r="K15" s="83"/>
      <c r="L15" s="282" t="s">
        <v>119</v>
      </c>
      <c r="M15" s="58"/>
      <c r="N15" s="4"/>
    </row>
    <row r="16" spans="1:14" ht="15.75" thickTop="1">
      <c r="A16" s="55"/>
      <c r="B16" s="290"/>
      <c r="C16" s="290"/>
      <c r="D16" s="290"/>
      <c r="E16" s="291"/>
      <c r="F16" s="55"/>
      <c r="G16" s="290"/>
      <c r="H16" s="290"/>
      <c r="I16" s="291"/>
      <c r="J16" s="1" t="s">
        <v>151</v>
      </c>
      <c r="K16" s="55"/>
      <c r="L16" s="290"/>
      <c r="M16" s="291"/>
      <c r="N16" s="4"/>
    </row>
    <row r="17" spans="1:14" ht="15">
      <c r="A17" s="4"/>
      <c r="D17" s="282" t="s">
        <v>146</v>
      </c>
      <c r="E17" s="3"/>
      <c r="F17" s="4"/>
      <c r="H17" s="282" t="s">
        <v>146</v>
      </c>
      <c r="I17" s="3"/>
      <c r="J17" s="292" t="s">
        <v>285</v>
      </c>
      <c r="K17" s="4"/>
      <c r="M17" s="3"/>
      <c r="N17" s="4"/>
    </row>
    <row r="18" spans="1:14" ht="15">
      <c r="A18" s="283" t="s">
        <v>143</v>
      </c>
      <c r="B18" s="282" t="s">
        <v>143</v>
      </c>
      <c r="C18" s="282" t="s">
        <v>151</v>
      </c>
      <c r="D18" s="282" t="s">
        <v>282</v>
      </c>
      <c r="E18" s="285" t="s">
        <v>149</v>
      </c>
      <c r="F18" s="282" t="s">
        <v>151</v>
      </c>
      <c r="G18" s="282" t="s">
        <v>151</v>
      </c>
      <c r="H18" s="282" t="s">
        <v>282</v>
      </c>
      <c r="I18" s="285" t="s">
        <v>149</v>
      </c>
      <c r="J18" s="292" t="s">
        <v>147</v>
      </c>
      <c r="K18" s="283" t="s">
        <v>143</v>
      </c>
      <c r="L18" s="282" t="s">
        <v>143</v>
      </c>
      <c r="M18" s="282" t="s">
        <v>151</v>
      </c>
      <c r="N18" s="4"/>
    </row>
    <row r="19" spans="1:14" ht="15">
      <c r="A19" s="283" t="s">
        <v>142</v>
      </c>
      <c r="B19" s="282" t="s">
        <v>180</v>
      </c>
      <c r="C19" s="282" t="s">
        <v>281</v>
      </c>
      <c r="D19" s="282" t="s">
        <v>283</v>
      </c>
      <c r="E19" s="285" t="s">
        <v>150</v>
      </c>
      <c r="F19" s="282" t="s">
        <v>281</v>
      </c>
      <c r="G19" s="282" t="s">
        <v>284</v>
      </c>
      <c r="H19" s="282" t="s">
        <v>283</v>
      </c>
      <c r="I19" s="284" t="s">
        <v>150</v>
      </c>
      <c r="J19" s="295" t="s">
        <v>16</v>
      </c>
      <c r="K19" s="284" t="s">
        <v>142</v>
      </c>
      <c r="L19" s="282" t="s">
        <v>180</v>
      </c>
      <c r="M19" s="282" t="s">
        <v>281</v>
      </c>
      <c r="N19" s="4"/>
    </row>
    <row r="20" spans="1:14" ht="15.75" thickBot="1">
      <c r="A20" s="57"/>
      <c r="B20" s="54"/>
      <c r="C20" s="54"/>
      <c r="D20" s="54"/>
      <c r="E20" s="58"/>
      <c r="F20" s="57"/>
      <c r="G20" s="54"/>
      <c r="H20" s="54"/>
      <c r="I20" s="58"/>
      <c r="J20" s="294" t="s">
        <v>286</v>
      </c>
      <c r="K20" s="57"/>
      <c r="L20" s="54"/>
      <c r="M20" s="58"/>
      <c r="N20" s="4"/>
    </row>
    <row r="21" spans="1:14" ht="15.75" thickTop="1">
      <c r="A21" s="111" t="str">
        <f>'[1]Data Consolidat'!C36</f>
        <v>-BR</v>
      </c>
      <c r="B21" s="113">
        <f>'[1]Data Consolidat'!F36</f>
        <v>0</v>
      </c>
      <c r="C21" s="114">
        <f>'[1]Data Consolidat'!Y36</f>
        <v>0</v>
      </c>
      <c r="D21" s="114">
        <f>'[1]Data Consolidat'!AM36</f>
        <v>0</v>
      </c>
      <c r="E21" s="115">
        <f>'[1]Data Consolidat'!V36</f>
        <v>0</v>
      </c>
      <c r="F21" s="116">
        <f>IF('[1]Data Consolidat'!AB36=0,'[1]Data Consolidat'!Z36,'[1]Data Consolidat'!AB36)</f>
        <v>0</v>
      </c>
      <c r="G21" s="114">
        <f aca="true" t="shared" si="0" ref="G21:G28">F21*B21*12</f>
        <v>0</v>
      </c>
      <c r="H21" s="114">
        <f>'[1]Data Consolidat'!AN47</f>
        <v>0</v>
      </c>
      <c r="I21" s="115">
        <f>IF('[1]Data Consolidat'!X36=0,'[1]Data Consolidat'!W36,'[1]Data Consolidat'!X36)</f>
        <v>0</v>
      </c>
      <c r="J21" s="117">
        <f>IF('[1]Data Consolidat'!AJ54&gt;1,'[1]Data Consolidat'!AJ54,0)</f>
        <v>0</v>
      </c>
      <c r="K21" s="111" t="str">
        <f>'[1]Data Consolidat'!C36</f>
        <v>-BR</v>
      </c>
      <c r="L21" s="113">
        <f>'[1]Data Consolidat'!J36</f>
        <v>3</v>
      </c>
      <c r="M21" s="115">
        <f>IF('[1]Data Consolidat'!N36=0,'[1]Data Consolidat'!M36,'[1]Data Consolidat'!N36)</f>
        <v>0</v>
      </c>
      <c r="N21" s="4"/>
    </row>
    <row r="22" spans="1:14" ht="15">
      <c r="A22" s="112" t="str">
        <f>'[1]Data Consolidat'!C37</f>
        <v>-BR</v>
      </c>
      <c r="B22" s="118">
        <f>'[1]Data Consolidat'!F37</f>
        <v>0</v>
      </c>
      <c r="C22" s="119">
        <f>'[1]Data Consolidat'!Y37</f>
        <v>0</v>
      </c>
      <c r="D22" s="119">
        <f>'[1]Data Consolidat'!AM37</f>
        <v>0</v>
      </c>
      <c r="E22" s="120">
        <f>'[1]Data Consolidat'!V37</f>
        <v>0</v>
      </c>
      <c r="F22" s="121">
        <f>IF('[1]Data Consolidat'!AB37=0,'[1]Data Consolidat'!Z37,'[1]Data Consolidat'!AB37)</f>
        <v>0</v>
      </c>
      <c r="G22" s="119">
        <f t="shared" si="0"/>
        <v>0</v>
      </c>
      <c r="H22" s="119">
        <f>'[1]Data Consolidat'!AN48</f>
        <v>0</v>
      </c>
      <c r="I22" s="120">
        <f>IF('[1]Data Consolidat'!X37=0,'[1]Data Consolidat'!W37,'[1]Data Consolidat'!X37)</f>
        <v>0</v>
      </c>
      <c r="J22" s="122">
        <f>IF('[1]Data Consolidat'!AJ55&gt;1,'[1]Data Consolidat'!AJ55,0)</f>
        <v>0</v>
      </c>
      <c r="K22" s="112" t="str">
        <f>'[1]Data Consolidat'!C37</f>
        <v>-BR</v>
      </c>
      <c r="L22" s="118">
        <f>'[1]Data Consolidat'!J37</f>
        <v>15</v>
      </c>
      <c r="M22" s="120">
        <f>IF('[1]Data Consolidat'!N37=0,'[1]Data Consolidat'!M37,'[1]Data Consolidat'!N37)</f>
        <v>0</v>
      </c>
      <c r="N22" s="4"/>
    </row>
    <row r="23" spans="1:14" ht="15">
      <c r="A23" s="112" t="str">
        <f>'[1]Data Consolidat'!C38</f>
        <v>-BR</v>
      </c>
      <c r="B23" s="118">
        <f>'[1]Data Consolidat'!F38</f>
        <v>0</v>
      </c>
      <c r="C23" s="119">
        <f>'[1]Data Consolidat'!Y38</f>
        <v>0</v>
      </c>
      <c r="D23" s="119">
        <f>'[1]Data Consolidat'!AM38</f>
        <v>0</v>
      </c>
      <c r="E23" s="120">
        <f>'[1]Data Consolidat'!V38</f>
        <v>0</v>
      </c>
      <c r="F23" s="121">
        <f>IF('[1]Data Consolidat'!AB38=0,'[1]Data Consolidat'!Z38,'[1]Data Consolidat'!AB38)</f>
        <v>0</v>
      </c>
      <c r="G23" s="119">
        <f t="shared" si="0"/>
        <v>0</v>
      </c>
      <c r="H23" s="119">
        <f>'[1]Data Consolidat'!AN49</f>
        <v>0</v>
      </c>
      <c r="I23" s="120">
        <f>IF('[1]Data Consolidat'!X38=0,'[1]Data Consolidat'!W38,'[1]Data Consolidat'!X38)</f>
        <v>0</v>
      </c>
      <c r="J23" s="122">
        <f>IF('[1]Data Consolidat'!AJ56&gt;1,'[1]Data Consolidat'!AJ56,0)</f>
        <v>0</v>
      </c>
      <c r="K23" s="112" t="str">
        <f>'[1]Data Consolidat'!C38</f>
        <v>-BR</v>
      </c>
      <c r="L23" s="118">
        <f>'[1]Data Consolidat'!J38</f>
        <v>0</v>
      </c>
      <c r="M23" s="120">
        <f>IF('[1]Data Consolidat'!N38=0,'[1]Data Consolidat'!M38,'[1]Data Consolidat'!N38)</f>
        <v>0</v>
      </c>
      <c r="N23" s="4"/>
    </row>
    <row r="24" spans="1:14" ht="15">
      <c r="A24" s="112" t="str">
        <f>'[1]Data Consolidat'!C39</f>
        <v>-BR</v>
      </c>
      <c r="B24" s="118">
        <f>'[1]Data Consolidat'!F39</f>
        <v>0</v>
      </c>
      <c r="C24" s="119">
        <f>'[1]Data Consolidat'!Y39</f>
        <v>0</v>
      </c>
      <c r="D24" s="119">
        <f>'[1]Data Consolidat'!AM39</f>
        <v>0</v>
      </c>
      <c r="E24" s="120">
        <f>'[1]Data Consolidat'!V39</f>
        <v>0</v>
      </c>
      <c r="F24" s="121">
        <f>IF('[1]Data Consolidat'!AB39=0,'[1]Data Consolidat'!Z39,'[1]Data Consolidat'!AB39)</f>
        <v>0</v>
      </c>
      <c r="G24" s="119">
        <f t="shared" si="0"/>
        <v>0</v>
      </c>
      <c r="H24" s="119">
        <f>'[1]Data Consolidat'!AN50</f>
        <v>0</v>
      </c>
      <c r="I24" s="120">
        <f>IF('[1]Data Consolidat'!X39=0,'[1]Data Consolidat'!W39,'[1]Data Consolidat'!X39)</f>
        <v>0</v>
      </c>
      <c r="J24" s="122">
        <f>IF('[1]Data Consolidat'!AJ57&gt;1,'[1]Data Consolidat'!AJ57,0)</f>
        <v>0</v>
      </c>
      <c r="K24" s="112" t="str">
        <f>'[1]Data Consolidat'!C39</f>
        <v>-BR</v>
      </c>
      <c r="L24" s="118">
        <f>'[1]Data Consolidat'!J39</f>
        <v>0</v>
      </c>
      <c r="M24" s="120">
        <f>IF('[1]Data Consolidat'!N39=0,'[1]Data Consolidat'!M39,'[1]Data Consolidat'!N39)</f>
        <v>0</v>
      </c>
      <c r="N24" s="4"/>
    </row>
    <row r="25" spans="1:14" ht="15">
      <c r="A25" s="112" t="str">
        <f>'[1]Data Consolidat'!C40</f>
        <v>-BR</v>
      </c>
      <c r="B25" s="118">
        <f>'[1]Data Consolidat'!F40</f>
        <v>0</v>
      </c>
      <c r="C25" s="119">
        <f>'[1]Data Consolidat'!Y40</f>
        <v>0</v>
      </c>
      <c r="D25" s="119">
        <f>'[1]Data Consolidat'!AM40</f>
        <v>0</v>
      </c>
      <c r="E25" s="120">
        <f>'[1]Data Consolidat'!V40</f>
        <v>0</v>
      </c>
      <c r="F25" s="121">
        <f>IF('[1]Data Consolidat'!AB40=0,'[1]Data Consolidat'!Z40,'[1]Data Consolidat'!AB40)</f>
        <v>0</v>
      </c>
      <c r="G25" s="119">
        <f t="shared" si="0"/>
        <v>0</v>
      </c>
      <c r="H25" s="119">
        <f>'[1]Data Consolidat'!AN51</f>
        <v>0</v>
      </c>
      <c r="I25" s="120">
        <f>IF('[1]Data Consolidat'!X40=0,'[1]Data Consolidat'!W40,'[1]Data Consolidat'!X40)</f>
        <v>0</v>
      </c>
      <c r="J25" s="122">
        <f>IF('[1]Data Consolidat'!AJ58&gt;1,'[1]Data Consolidat'!AJ58,0)</f>
        <v>0</v>
      </c>
      <c r="K25" s="112" t="str">
        <f>'[1]Data Consolidat'!C40</f>
        <v>-BR</v>
      </c>
      <c r="L25" s="118">
        <f>'[1]Data Consolidat'!J40</f>
        <v>0</v>
      </c>
      <c r="M25" s="120">
        <f>IF('[1]Data Consolidat'!N40=0,'[1]Data Consolidat'!M40,'[1]Data Consolidat'!N40)</f>
        <v>0</v>
      </c>
      <c r="N25" s="4"/>
    </row>
    <row r="26" spans="1:14" ht="15">
      <c r="A26" s="112" t="str">
        <f>'[1]Data Consolidat'!C41</f>
        <v>-BR</v>
      </c>
      <c r="B26" s="118">
        <f>'[1]Data Consolidat'!F41</f>
        <v>0</v>
      </c>
      <c r="C26" s="119">
        <f>'[1]Data Consolidat'!Y41</f>
        <v>0</v>
      </c>
      <c r="D26" s="119">
        <f>'[1]Data Consolidat'!AM41</f>
        <v>0</v>
      </c>
      <c r="E26" s="120">
        <f>'[1]Data Consolidat'!V41</f>
        <v>0</v>
      </c>
      <c r="F26" s="121">
        <f>IF('[1]Data Consolidat'!AB41=0,'[1]Data Consolidat'!Z41,'[1]Data Consolidat'!AB41)</f>
        <v>0</v>
      </c>
      <c r="G26" s="119">
        <f t="shared" si="0"/>
        <v>0</v>
      </c>
      <c r="H26" s="119">
        <f>'[1]Data Consolidat'!AN52</f>
        <v>0</v>
      </c>
      <c r="I26" s="120">
        <f>IF('[1]Data Consolidat'!X41=0,'[1]Data Consolidat'!W41,'[1]Data Consolidat'!X41)</f>
        <v>0</v>
      </c>
      <c r="J26" s="122">
        <f>IF('[1]Data Consolidat'!AJ59&gt;1,'[1]Data Consolidat'!AJ59,0)</f>
        <v>0</v>
      </c>
      <c r="K26" s="112" t="str">
        <f>'[1]Data Consolidat'!C41</f>
        <v>-BR</v>
      </c>
      <c r="L26" s="118">
        <f>'[1]Data Consolidat'!J41</f>
        <v>0</v>
      </c>
      <c r="M26" s="120">
        <f>IF('[1]Data Consolidat'!N41=0,'[1]Data Consolidat'!M41,'[1]Data Consolidat'!N41)</f>
        <v>0</v>
      </c>
      <c r="N26" s="4"/>
    </row>
    <row r="27" spans="1:14" ht="15">
      <c r="A27" s="112" t="str">
        <f>'[1]Data Consolidat'!C42</f>
        <v>-BR</v>
      </c>
      <c r="B27" s="118">
        <f>'[1]Data Consolidat'!F42</f>
        <v>0</v>
      </c>
      <c r="C27" s="119">
        <f>'[1]Data Consolidat'!Y42</f>
        <v>0</v>
      </c>
      <c r="D27" s="119">
        <f>'[1]Data Consolidat'!AM42</f>
        <v>0</v>
      </c>
      <c r="E27" s="120">
        <f>'[1]Data Consolidat'!V42</f>
        <v>0</v>
      </c>
      <c r="F27" s="121">
        <f>IF('[1]Data Consolidat'!AB42=0,'[1]Data Consolidat'!Z42,'[1]Data Consolidat'!AB42)</f>
        <v>0</v>
      </c>
      <c r="G27" s="119">
        <f t="shared" si="0"/>
        <v>0</v>
      </c>
      <c r="H27" s="119">
        <f>'[1]Data Consolidat'!AN53</f>
        <v>0</v>
      </c>
      <c r="I27" s="120">
        <f>IF('[1]Data Consolidat'!X42=0,'[1]Data Consolidat'!W42,'[1]Data Consolidat'!X42)</f>
        <v>0</v>
      </c>
      <c r="J27" s="122">
        <f>IF('[1]Data Consolidat'!AJ60&gt;1,'[1]Data Consolidat'!AJ60,0)</f>
        <v>0</v>
      </c>
      <c r="K27" s="112" t="str">
        <f>'[1]Data Consolidat'!C42</f>
        <v>-BR</v>
      </c>
      <c r="L27" s="118">
        <f>'[1]Data Consolidat'!J42</f>
        <v>0</v>
      </c>
      <c r="M27" s="120">
        <f>IF('[1]Data Consolidat'!N42=0,'[1]Data Consolidat'!M42,'[1]Data Consolidat'!N42)</f>
        <v>0</v>
      </c>
      <c r="N27" s="4"/>
    </row>
    <row r="28" spans="1:14" ht="15">
      <c r="A28" s="112" t="str">
        <f>'[1]Data Consolidat'!C43</f>
        <v>-BR</v>
      </c>
      <c r="B28" s="118">
        <f>'[1]Data Consolidat'!F43</f>
        <v>0</v>
      </c>
      <c r="C28" s="119">
        <f>'[1]Data Consolidat'!Y43</f>
        <v>0</v>
      </c>
      <c r="D28" s="119">
        <f>'[1]Data Consolidat'!AM43</f>
        <v>0</v>
      </c>
      <c r="E28" s="120">
        <f>'[1]Data Consolidat'!V43</f>
        <v>0</v>
      </c>
      <c r="F28" s="121">
        <f>IF('[1]Data Consolidat'!AB43=0,'[1]Data Consolidat'!Z43,'[1]Data Consolidat'!AB43)</f>
        <v>0</v>
      </c>
      <c r="G28" s="119">
        <f t="shared" si="0"/>
        <v>0</v>
      </c>
      <c r="H28" s="119">
        <f>'[1]Data Consolidat'!AN54</f>
        <v>0</v>
      </c>
      <c r="I28" s="120">
        <f>IF('[1]Data Consolidat'!X43=0,'[1]Data Consolidat'!W43,'[1]Data Consolidat'!X43)</f>
        <v>0</v>
      </c>
      <c r="J28" s="122">
        <f>IF('[1]Data Consolidat'!AJ61&gt;1,'[1]Data Consolidat'!AJ61,0)</f>
        <v>0</v>
      </c>
      <c r="K28" s="112" t="str">
        <f>'[1]Data Consolidat'!C43</f>
        <v>-BR</v>
      </c>
      <c r="L28" s="118">
        <f>'[1]Data Consolidat'!J43</f>
        <v>0</v>
      </c>
      <c r="M28" s="120">
        <f>IF('[1]Data Consolidat'!N43=0,'[1]Data Consolidat'!M43,'[1]Data Consolidat'!N43)</f>
        <v>0</v>
      </c>
      <c r="N28" s="4"/>
    </row>
    <row r="29" spans="1:14" ht="15">
      <c r="A29" s="59"/>
      <c r="B29" s="2"/>
      <c r="C29" s="2"/>
      <c r="D29" s="2"/>
      <c r="E29" s="60"/>
      <c r="F29" s="59"/>
      <c r="G29" s="2"/>
      <c r="H29" s="2"/>
      <c r="I29" s="60"/>
      <c r="J29" s="61"/>
      <c r="K29" s="59"/>
      <c r="L29" s="2"/>
      <c r="M29" s="60"/>
      <c r="N29" s="4"/>
    </row>
    <row r="30" spans="1:13" ht="15">
      <c r="A30" s="5"/>
      <c r="B30" s="5"/>
      <c r="C30" s="5"/>
      <c r="D30" s="5"/>
      <c r="E30" s="5"/>
      <c r="F30" s="5"/>
      <c r="G30" s="5"/>
      <c r="H30" s="5"/>
      <c r="I30" s="5"/>
      <c r="J30" s="5"/>
      <c r="K30" s="5"/>
      <c r="L30" s="5"/>
      <c r="M30" s="5"/>
    </row>
    <row r="31" spans="1:8" ht="15">
      <c r="A31" s="349" t="s">
        <v>125</v>
      </c>
      <c r="B31" s="350"/>
      <c r="C31" s="350"/>
      <c r="D31" s="110">
        <f>SUM(B21:B28)</f>
        <v>0</v>
      </c>
      <c r="E31" s="71"/>
      <c r="F31" s="71"/>
      <c r="G31" s="71"/>
      <c r="H31" s="71"/>
    </row>
    <row r="32" spans="1:11" ht="15">
      <c r="A32" s="20"/>
      <c r="B32" s="347" t="s">
        <v>126</v>
      </c>
      <c r="C32" s="348"/>
      <c r="D32" s="110">
        <f>IF(L13="MRVP",SUM(L21:L28),0)</f>
        <v>18</v>
      </c>
      <c r="E32" s="71"/>
      <c r="F32" s="71"/>
      <c r="G32" s="71"/>
      <c r="H32" s="71"/>
      <c r="K32" s="52" t="s">
        <v>14</v>
      </c>
    </row>
    <row r="33" spans="2:8" ht="15">
      <c r="B33" s="71"/>
      <c r="C33" s="71"/>
      <c r="D33" s="71"/>
      <c r="E33" s="71"/>
      <c r="F33" s="71"/>
      <c r="G33" s="71"/>
      <c r="H33" s="71"/>
    </row>
    <row r="34" spans="2:8" ht="15">
      <c r="B34" s="71"/>
      <c r="C34" s="71"/>
      <c r="D34" s="71"/>
      <c r="E34" s="301" t="s">
        <v>127</v>
      </c>
      <c r="F34" s="71"/>
      <c r="G34" s="123">
        <f>'[1]Data Consolidat'!B26</f>
        <v>0</v>
      </c>
      <c r="H34" s="71"/>
    </row>
    <row r="35" spans="2:8" ht="15">
      <c r="B35" s="71"/>
      <c r="C35" s="71"/>
      <c r="D35" s="71"/>
      <c r="E35" s="301" t="s">
        <v>128</v>
      </c>
      <c r="F35" s="71"/>
      <c r="G35" s="123">
        <f>'[1]Data Consolidat'!B27</f>
        <v>0</v>
      </c>
      <c r="H35" s="71"/>
    </row>
    <row r="36" spans="2:8" ht="15">
      <c r="B36" s="71"/>
      <c r="C36" s="71"/>
      <c r="D36" s="71"/>
      <c r="E36" s="301" t="s">
        <v>129</v>
      </c>
      <c r="F36" s="71"/>
      <c r="G36" s="123">
        <f>SUM(G21:G28)</f>
        <v>0</v>
      </c>
      <c r="H36" s="71"/>
    </row>
    <row r="37" spans="2:8" ht="15">
      <c r="B37" s="71"/>
      <c r="C37" s="71"/>
      <c r="D37" s="71"/>
      <c r="E37" s="301" t="s">
        <v>130</v>
      </c>
      <c r="F37" s="71"/>
      <c r="G37" s="123">
        <f>SUM(G35:G36)</f>
        <v>0</v>
      </c>
      <c r="H37" s="71"/>
    </row>
    <row r="38" spans="2:8" ht="15">
      <c r="B38" s="71"/>
      <c r="C38" s="71"/>
      <c r="D38" s="71"/>
      <c r="E38" s="301" t="s">
        <v>131</v>
      </c>
      <c r="F38" s="71"/>
      <c r="G38" s="124">
        <f>('[1]Data Consolidat'!B29)</f>
        <v>0</v>
      </c>
      <c r="H38" s="71"/>
    </row>
    <row r="40" spans="1:6" ht="15">
      <c r="A40" s="52" t="s">
        <v>154</v>
      </c>
      <c r="B40" s="71"/>
      <c r="C40" s="71"/>
      <c r="D40" s="71"/>
      <c r="E40" s="71"/>
      <c r="F40" s="71"/>
    </row>
    <row r="41" spans="1:6" ht="15">
      <c r="A41" s="52" t="s">
        <v>155</v>
      </c>
      <c r="B41" s="71"/>
      <c r="C41" s="125" t="e">
        <f>'[1]Data Consolidat'!B26</f>
        <v>#REF!</v>
      </c>
      <c r="D41" s="52" t="s">
        <v>132</v>
      </c>
      <c r="E41" s="71"/>
      <c r="F41" s="71"/>
    </row>
    <row r="42" spans="1:6" ht="15">
      <c r="A42" s="52" t="s">
        <v>156</v>
      </c>
      <c r="B42" s="71"/>
      <c r="C42" s="71"/>
      <c r="D42" s="71"/>
      <c r="E42" s="71"/>
      <c r="F42" s="71"/>
    </row>
    <row r="44" ht="15">
      <c r="A44" s="20" t="s">
        <v>157</v>
      </c>
    </row>
    <row r="47" ht="15">
      <c r="A47" s="52" t="s">
        <v>258</v>
      </c>
    </row>
    <row r="48" spans="1:4" ht="15">
      <c r="A48" s="52" t="s">
        <v>158</v>
      </c>
      <c r="D48" s="126">
        <f>'[1]Data Consolidat'!B11</f>
        <v>41030</v>
      </c>
    </row>
    <row r="50" ht="15">
      <c r="A50" s="52" t="s">
        <v>159</v>
      </c>
    </row>
    <row r="51" ht="15">
      <c r="A51" s="52" t="s">
        <v>160</v>
      </c>
    </row>
    <row r="52" ht="15">
      <c r="A52" s="52"/>
    </row>
    <row r="53" ht="15">
      <c r="A53" s="52"/>
    </row>
    <row r="54" spans="1:8" ht="15">
      <c r="A54" s="52" t="s">
        <v>161</v>
      </c>
      <c r="H54" s="52" t="s">
        <v>17</v>
      </c>
    </row>
    <row r="55" spans="4:8" ht="15">
      <c r="D55" s="302" t="str">
        <f>'[1]Check_List'!G110</f>
        <v>LaVergne Randolph, Jr., Subsidy Manager</v>
      </c>
      <c r="H55" s="52" t="s">
        <v>162</v>
      </c>
    </row>
    <row r="57" spans="1:13" ht="15">
      <c r="A57" s="339" t="s">
        <v>163</v>
      </c>
      <c r="B57" s="339"/>
      <c r="C57" s="339"/>
      <c r="D57" s="339"/>
      <c r="E57" s="339"/>
      <c r="F57" s="339"/>
      <c r="G57" s="20"/>
      <c r="H57" s="52" t="s">
        <v>17</v>
      </c>
      <c r="I57" s="20"/>
      <c r="J57" s="20"/>
      <c r="K57" s="20"/>
      <c r="L57" s="20"/>
      <c r="M57" s="20"/>
    </row>
    <row r="58" spans="1:13" ht="15">
      <c r="A58" s="20"/>
      <c r="B58" s="20"/>
      <c r="C58" s="20"/>
      <c r="D58" s="52" t="s">
        <v>164</v>
      </c>
      <c r="E58" s="20"/>
      <c r="F58" s="20"/>
      <c r="G58" s="20"/>
      <c r="H58" s="52" t="s">
        <v>162</v>
      </c>
      <c r="I58" s="20"/>
      <c r="J58" s="20"/>
      <c r="K58" s="20"/>
      <c r="L58" s="20"/>
      <c r="M58" s="62" t="str">
        <f>('[1]Data Consolidat'!A12)</f>
        <v>Rentinc Ver. 6.0</v>
      </c>
    </row>
  </sheetData>
  <sheetProtection/>
  <mergeCells count="9">
    <mergeCell ref="A1:M1"/>
    <mergeCell ref="A57:F57"/>
    <mergeCell ref="D3:E3"/>
    <mergeCell ref="D4:E4"/>
    <mergeCell ref="D5:E5"/>
    <mergeCell ref="F13:I13"/>
    <mergeCell ref="F14:I14"/>
    <mergeCell ref="B32:C32"/>
    <mergeCell ref="A31:C31"/>
  </mergeCells>
  <printOptions horizontalCentered="1" verticalCentered="1"/>
  <pageMargins left="0.16" right="0.16" top="0.25" bottom="0.31" header="0.31" footer="0.16"/>
  <pageSetup fitToHeight="1" fitToWidth="1" horizontalDpi="300" verticalDpi="300" orientation="portrait" scale="71" r:id="rId2"/>
  <headerFooter alignWithMargins="0">
    <oddFooter>&amp;R&amp;"Arial Narrow,Regular"&amp;9&amp;F</oddFooter>
  </headerFooter>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N59"/>
  <sheetViews>
    <sheetView showGridLines="0" zoomScale="81" zoomScaleNormal="81" zoomScalePageLayoutView="0" workbookViewId="0" topLeftCell="A40">
      <selection activeCell="G10" sqref="G10"/>
    </sheetView>
  </sheetViews>
  <sheetFormatPr defaultColWidth="9.77734375" defaultRowHeight="15"/>
  <cols>
    <col min="1" max="1" width="9.21484375" style="1" customWidth="1"/>
    <col min="2" max="2" width="7.77734375" style="1" customWidth="1"/>
    <col min="3" max="3" width="9.88671875" style="1" bestFit="1" customWidth="1"/>
    <col min="4" max="4" width="11.77734375" style="1" customWidth="1"/>
    <col min="5" max="6" width="9.88671875" style="1" bestFit="1" customWidth="1"/>
    <col min="7" max="7" width="9.99609375" style="1" bestFit="1" customWidth="1"/>
    <col min="8" max="9" width="9.88671875" style="1" bestFit="1" customWidth="1"/>
    <col min="10" max="10" width="11.77734375" style="1" customWidth="1"/>
    <col min="11" max="11" width="7.10546875" style="1" customWidth="1"/>
    <col min="12" max="12" width="7.77734375" style="1" customWidth="1"/>
    <col min="13" max="13" width="11.4453125" style="1" customWidth="1"/>
    <col min="14" max="16384" width="9.77734375" style="1" customWidth="1"/>
  </cols>
  <sheetData>
    <row r="1" spans="1:13" ht="18">
      <c r="A1" s="319" t="s">
        <v>264</v>
      </c>
      <c r="B1" s="338"/>
      <c r="C1" s="338"/>
      <c r="D1" s="338"/>
      <c r="E1" s="338"/>
      <c r="F1" s="338"/>
      <c r="G1" s="338"/>
      <c r="H1" s="338"/>
      <c r="I1" s="338"/>
      <c r="J1" s="338"/>
      <c r="K1" s="338"/>
      <c r="L1" s="338"/>
      <c r="M1" s="338"/>
    </row>
    <row r="2" ht="15">
      <c r="H2" s="14"/>
    </row>
    <row r="3" spans="1:5" ht="15">
      <c r="A3" s="52" t="s">
        <v>133</v>
      </c>
      <c r="B3" s="71"/>
      <c r="C3" s="71"/>
      <c r="D3" s="340" t="e">
        <f>'[1]Data Consolidat'!B4</f>
        <v>#REF!</v>
      </c>
      <c r="E3" s="340"/>
    </row>
    <row r="4" spans="1:5" ht="15">
      <c r="A4" s="52" t="s">
        <v>134</v>
      </c>
      <c r="B4" s="71"/>
      <c r="C4" s="71"/>
      <c r="D4" s="340" t="e">
        <f>'[1]Data Consolidat'!B7</f>
        <v>#REF!</v>
      </c>
      <c r="E4" s="340"/>
    </row>
    <row r="5" spans="1:5" ht="15">
      <c r="A5" s="52" t="s">
        <v>135</v>
      </c>
      <c r="B5" s="71"/>
      <c r="C5" s="71"/>
      <c r="D5" s="340" t="e">
        <f>'[1]Data Consolidat'!B5</f>
        <v>#REF!</v>
      </c>
      <c r="E5" s="340"/>
    </row>
    <row r="6" ht="15">
      <c r="A6" s="52"/>
    </row>
    <row r="7" spans="1:3" ht="15">
      <c r="A7" s="52" t="s">
        <v>136</v>
      </c>
      <c r="B7" s="71"/>
      <c r="C7" s="71"/>
    </row>
    <row r="8" spans="1:3" ht="15">
      <c r="A8" s="52" t="s">
        <v>257</v>
      </c>
      <c r="B8" s="71"/>
      <c r="C8" s="71"/>
    </row>
    <row r="9" spans="1:4" ht="15">
      <c r="A9" s="52" t="s">
        <v>137</v>
      </c>
      <c r="B9" s="71"/>
      <c r="C9" s="71"/>
      <c r="D9" s="53">
        <f>'[1]Data Consolidat'!B15</f>
      </c>
    </row>
    <row r="10" ht="15">
      <c r="A10" s="52"/>
    </row>
    <row r="11" spans="1:5" ht="15">
      <c r="A11" s="52" t="s">
        <v>138</v>
      </c>
      <c r="B11" s="71"/>
      <c r="C11" s="71"/>
      <c r="D11" s="71"/>
      <c r="E11" s="71"/>
    </row>
    <row r="12" spans="1:13" ht="15.75" thickBot="1">
      <c r="A12" s="54"/>
      <c r="B12" s="54"/>
      <c r="C12" s="54"/>
      <c r="D12" s="54"/>
      <c r="E12" s="54"/>
      <c r="F12" s="21"/>
      <c r="G12" s="54"/>
      <c r="H12" s="54"/>
      <c r="I12" s="54"/>
      <c r="J12" s="54"/>
      <c r="K12" s="54"/>
      <c r="L12" s="54"/>
      <c r="M12" s="54"/>
    </row>
    <row r="13" spans="1:14" ht="16.5" thickBot="1" thickTop="1">
      <c r="A13" s="278"/>
      <c r="B13" s="279" t="s">
        <v>179</v>
      </c>
      <c r="C13" s="280"/>
      <c r="D13" s="279" t="s">
        <v>121</v>
      </c>
      <c r="E13" s="281"/>
      <c r="F13" s="341" t="s">
        <v>123</v>
      </c>
      <c r="G13" s="342"/>
      <c r="H13" s="342"/>
      <c r="I13" s="343"/>
      <c r="J13" s="76"/>
      <c r="K13" s="77"/>
      <c r="L13" s="109" t="e">
        <f>'[1]Data Consolidat'!B21</f>
        <v>#REF!</v>
      </c>
      <c r="M13" s="85" t="s">
        <v>15</v>
      </c>
      <c r="N13" s="4"/>
    </row>
    <row r="14" spans="1:14" ht="15.75" thickTop="1">
      <c r="A14" s="176"/>
      <c r="B14" s="282" t="s">
        <v>119</v>
      </c>
      <c r="C14" s="20"/>
      <c r="D14" s="282" t="s">
        <v>140</v>
      </c>
      <c r="E14" s="191"/>
      <c r="F14" s="344" t="s">
        <v>124</v>
      </c>
      <c r="G14" s="345"/>
      <c r="H14" s="345"/>
      <c r="I14" s="346"/>
      <c r="J14" s="80"/>
      <c r="K14" s="81"/>
      <c r="L14" s="86" t="s">
        <v>179</v>
      </c>
      <c r="M14" s="79"/>
      <c r="N14" s="4"/>
    </row>
    <row r="15" spans="1:14" ht="15.75" thickBot="1">
      <c r="A15" s="286"/>
      <c r="B15" s="287" t="s">
        <v>139</v>
      </c>
      <c r="C15" s="288"/>
      <c r="D15" s="288"/>
      <c r="E15" s="289"/>
      <c r="F15" s="286"/>
      <c r="G15" s="288"/>
      <c r="H15" s="288"/>
      <c r="I15" s="289"/>
      <c r="J15" s="84"/>
      <c r="K15" s="83"/>
      <c r="L15" s="78" t="s">
        <v>119</v>
      </c>
      <c r="M15" s="82"/>
      <c r="N15" s="4"/>
    </row>
    <row r="16" spans="1:14" ht="15.75" thickTop="1">
      <c r="A16" s="278"/>
      <c r="B16" s="280"/>
      <c r="C16" s="280"/>
      <c r="D16" s="280"/>
      <c r="E16" s="281"/>
      <c r="F16" s="278"/>
      <c r="G16" s="280"/>
      <c r="H16" s="280"/>
      <c r="I16" s="281"/>
      <c r="J16" s="293" t="s">
        <v>16</v>
      </c>
      <c r="K16" s="278"/>
      <c r="L16" s="280"/>
      <c r="M16" s="281"/>
      <c r="N16" s="4"/>
    </row>
    <row r="17" spans="1:14" ht="15">
      <c r="A17" s="176"/>
      <c r="B17" s="20"/>
      <c r="C17" s="20"/>
      <c r="D17" s="282" t="s">
        <v>145</v>
      </c>
      <c r="E17" s="191"/>
      <c r="F17" s="176"/>
      <c r="G17" s="20"/>
      <c r="H17" s="282" t="s">
        <v>145</v>
      </c>
      <c r="I17" s="191"/>
      <c r="J17" s="282" t="s">
        <v>145</v>
      </c>
      <c r="K17" s="176"/>
      <c r="L17" s="20"/>
      <c r="M17" s="191"/>
      <c r="N17" s="4"/>
    </row>
    <row r="18" spans="1:14" ht="15">
      <c r="A18" s="283" t="s">
        <v>141</v>
      </c>
      <c r="B18" s="282" t="s">
        <v>143</v>
      </c>
      <c r="C18" s="282" t="s">
        <v>151</v>
      </c>
      <c r="D18" s="282" t="s">
        <v>146</v>
      </c>
      <c r="E18" s="285" t="s">
        <v>149</v>
      </c>
      <c r="F18" s="282" t="s">
        <v>151</v>
      </c>
      <c r="G18" s="282" t="s">
        <v>151</v>
      </c>
      <c r="H18" s="282" t="s">
        <v>146</v>
      </c>
      <c r="I18" s="285" t="s">
        <v>149</v>
      </c>
      <c r="J18" s="282" t="s">
        <v>146</v>
      </c>
      <c r="K18" s="283" t="s">
        <v>141</v>
      </c>
      <c r="L18" s="20"/>
      <c r="M18" s="282" t="s">
        <v>151</v>
      </c>
      <c r="N18" s="4"/>
    </row>
    <row r="19" spans="1:14" ht="15">
      <c r="A19" s="283" t="s">
        <v>142</v>
      </c>
      <c r="B19" s="282" t="s">
        <v>180</v>
      </c>
      <c r="C19" s="282" t="s">
        <v>144</v>
      </c>
      <c r="D19" s="282" t="s">
        <v>147</v>
      </c>
      <c r="E19" s="285" t="s">
        <v>150</v>
      </c>
      <c r="F19" s="282" t="s">
        <v>144</v>
      </c>
      <c r="G19" s="282" t="s">
        <v>152</v>
      </c>
      <c r="H19" s="282" t="s">
        <v>147</v>
      </c>
      <c r="I19" s="285" t="s">
        <v>150</v>
      </c>
      <c r="J19" s="282" t="s">
        <v>147</v>
      </c>
      <c r="K19" s="283" t="s">
        <v>142</v>
      </c>
      <c r="L19" s="282" t="s">
        <v>143</v>
      </c>
      <c r="M19" s="282" t="s">
        <v>144</v>
      </c>
      <c r="N19" s="4"/>
    </row>
    <row r="20" spans="1:14" ht="15.75" thickBot="1">
      <c r="A20" s="286"/>
      <c r="B20" s="288"/>
      <c r="C20" s="288"/>
      <c r="D20" s="287" t="s">
        <v>148</v>
      </c>
      <c r="E20" s="289"/>
      <c r="F20" s="286"/>
      <c r="G20" s="288"/>
      <c r="H20" s="287" t="s">
        <v>148</v>
      </c>
      <c r="I20" s="289"/>
      <c r="J20" s="287" t="s">
        <v>148</v>
      </c>
      <c r="K20" s="286"/>
      <c r="L20" s="288"/>
      <c r="M20" s="289"/>
      <c r="N20" s="4"/>
    </row>
    <row r="21" spans="1:14" ht="15.75" thickTop="1">
      <c r="A21" s="111" t="str">
        <f>'[1]Data Consolidat'!C36</f>
        <v>-BR</v>
      </c>
      <c r="B21" s="113">
        <f>'[1]Data Consolidat'!F36</f>
        <v>0</v>
      </c>
      <c r="C21" s="114">
        <f>'[1]Data Consolidat'!Y36</f>
        <v>0</v>
      </c>
      <c r="D21" s="114">
        <f>'[1]Data Consolidat'!AI78</f>
        <v>0</v>
      </c>
      <c r="E21" s="115">
        <f>'[1]Data Consolidat'!V36</f>
        <v>0</v>
      </c>
      <c r="F21" s="116">
        <f>IF('[1]Data Consolidat'!AB36=0,'[1]Data Consolidat'!Z36,'[1]Data Consolidat'!AB36)</f>
        <v>0</v>
      </c>
      <c r="G21" s="114">
        <f aca="true" t="shared" si="0" ref="G21:G28">F21*B21*12</f>
        <v>0</v>
      </c>
      <c r="H21" s="114">
        <f>'[1]Data Consolidat'!AJ54</f>
        <v>0</v>
      </c>
      <c r="I21" s="115">
        <f>IF('[1]Data Consolidat'!X36=0,'[1]Data Consolidat'!W36,'[1]Data Consolidat'!X36)</f>
        <v>0</v>
      </c>
      <c r="J21" s="117">
        <f>IF('[1]Data Consolidat'!AJ54&gt;1,'[1]Data Consolidat'!AJ54,0)</f>
        <v>0</v>
      </c>
      <c r="K21" s="111" t="str">
        <f>'[1]Data Consolidat'!C36</f>
        <v>-BR</v>
      </c>
      <c r="L21" s="113">
        <f>'[1]Data Consolidat'!J36</f>
        <v>3</v>
      </c>
      <c r="M21" s="115">
        <f>IF('[1]Data Consolidat'!N36=0,'[1]Data Consolidat'!M36,'[1]Data Consolidat'!N36)</f>
        <v>0</v>
      </c>
      <c r="N21" s="4"/>
    </row>
    <row r="22" spans="1:14" ht="15">
      <c r="A22" s="112" t="str">
        <f>'[1]Data Consolidat'!C37</f>
        <v>-BR</v>
      </c>
      <c r="B22" s="118">
        <f>'[1]Data Consolidat'!F37</f>
        <v>0</v>
      </c>
      <c r="C22" s="119">
        <f>'[1]Data Consolidat'!Y37</f>
        <v>0</v>
      </c>
      <c r="D22" s="119">
        <f>'[1]Data Consolidat'!AI79</f>
        <v>0</v>
      </c>
      <c r="E22" s="120">
        <f>'[1]Data Consolidat'!V37</f>
        <v>0</v>
      </c>
      <c r="F22" s="121">
        <f>IF('[1]Data Consolidat'!AB37=0,'[1]Data Consolidat'!Z37,'[1]Data Consolidat'!AB37)</f>
        <v>0</v>
      </c>
      <c r="G22" s="119">
        <f t="shared" si="0"/>
        <v>0</v>
      </c>
      <c r="H22" s="119">
        <f>'[1]Data Consolidat'!AJ55</f>
        <v>0</v>
      </c>
      <c r="I22" s="120">
        <f>IF('[1]Data Consolidat'!X37=0,'[1]Data Consolidat'!W37,'[1]Data Consolidat'!X37)</f>
        <v>0</v>
      </c>
      <c r="J22" s="122">
        <f>IF('[1]Data Consolidat'!AJ55&gt;1,'[1]Data Consolidat'!AJ55,0)</f>
        <v>0</v>
      </c>
      <c r="K22" s="112" t="str">
        <f>'[1]Data Consolidat'!C37</f>
        <v>-BR</v>
      </c>
      <c r="L22" s="118">
        <f>'[1]Data Consolidat'!J37</f>
        <v>15</v>
      </c>
      <c r="M22" s="120">
        <f>IF('[1]Data Consolidat'!N37=0,'[1]Data Consolidat'!M37,'[1]Data Consolidat'!N37)</f>
        <v>0</v>
      </c>
      <c r="N22" s="4"/>
    </row>
    <row r="23" spans="1:14" ht="15">
      <c r="A23" s="112" t="str">
        <f>'[1]Data Consolidat'!C38</f>
        <v>-BR</v>
      </c>
      <c r="B23" s="118">
        <f>'[1]Data Consolidat'!F38</f>
        <v>0</v>
      </c>
      <c r="C23" s="119">
        <f>'[1]Data Consolidat'!Y38</f>
        <v>0</v>
      </c>
      <c r="D23" s="119">
        <f>'[1]Data Consolidat'!AI80</f>
        <v>0</v>
      </c>
      <c r="E23" s="120">
        <f>'[1]Data Consolidat'!V38</f>
        <v>0</v>
      </c>
      <c r="F23" s="121">
        <f>IF('[1]Data Consolidat'!AB38=0,'[1]Data Consolidat'!Z38,'[1]Data Consolidat'!AB38)</f>
        <v>0</v>
      </c>
      <c r="G23" s="119">
        <f t="shared" si="0"/>
        <v>0</v>
      </c>
      <c r="H23" s="119">
        <f>'[1]Data Consolidat'!AJ56</f>
        <v>0</v>
      </c>
      <c r="I23" s="120">
        <f>IF('[1]Data Consolidat'!X38=0,'[1]Data Consolidat'!W38,'[1]Data Consolidat'!X38)</f>
        <v>0</v>
      </c>
      <c r="J23" s="122">
        <f>IF('[1]Data Consolidat'!AJ56&gt;1,'[1]Data Consolidat'!AJ56,0)</f>
        <v>0</v>
      </c>
      <c r="K23" s="112" t="str">
        <f>'[1]Data Consolidat'!C38</f>
        <v>-BR</v>
      </c>
      <c r="L23" s="118">
        <f>'[1]Data Consolidat'!J38</f>
        <v>0</v>
      </c>
      <c r="M23" s="120">
        <f>IF('[1]Data Consolidat'!N38=0,'[1]Data Consolidat'!M38,'[1]Data Consolidat'!N38)</f>
        <v>0</v>
      </c>
      <c r="N23" s="4"/>
    </row>
    <row r="24" spans="1:14" ht="15">
      <c r="A24" s="112" t="str">
        <f>'[1]Data Consolidat'!C39</f>
        <v>-BR</v>
      </c>
      <c r="B24" s="118">
        <f>'[1]Data Consolidat'!F39</f>
        <v>0</v>
      </c>
      <c r="C24" s="119">
        <f>'[1]Data Consolidat'!Y39</f>
        <v>0</v>
      </c>
      <c r="D24" s="119">
        <f>'[1]Data Consolidat'!AI81</f>
        <v>0</v>
      </c>
      <c r="E24" s="120">
        <f>'[1]Data Consolidat'!V39</f>
        <v>0</v>
      </c>
      <c r="F24" s="121">
        <f>IF('[1]Data Consolidat'!AB39=0,'[1]Data Consolidat'!Z39,'[1]Data Consolidat'!AB39)</f>
        <v>0</v>
      </c>
      <c r="G24" s="119">
        <f t="shared" si="0"/>
        <v>0</v>
      </c>
      <c r="H24" s="119">
        <f>'[1]Data Consolidat'!AJ57</f>
        <v>0</v>
      </c>
      <c r="I24" s="120">
        <f>IF('[1]Data Consolidat'!X39=0,'[1]Data Consolidat'!W39,'[1]Data Consolidat'!X39)</f>
        <v>0</v>
      </c>
      <c r="J24" s="122">
        <f>IF('[1]Data Consolidat'!AJ57&gt;1,'[1]Data Consolidat'!AJ57,0)</f>
        <v>0</v>
      </c>
      <c r="K24" s="112" t="str">
        <f>'[1]Data Consolidat'!C39</f>
        <v>-BR</v>
      </c>
      <c r="L24" s="118">
        <f>'[1]Data Consolidat'!J39</f>
        <v>0</v>
      </c>
      <c r="M24" s="120">
        <f>IF('[1]Data Consolidat'!N39=0,'[1]Data Consolidat'!M39,'[1]Data Consolidat'!N39)</f>
        <v>0</v>
      </c>
      <c r="N24" s="4"/>
    </row>
    <row r="25" spans="1:14" ht="15">
      <c r="A25" s="112" t="str">
        <f>'[1]Data Consolidat'!C40</f>
        <v>-BR</v>
      </c>
      <c r="B25" s="118">
        <f>'[1]Data Consolidat'!F40</f>
        <v>0</v>
      </c>
      <c r="C25" s="119">
        <f>'[1]Data Consolidat'!Y40</f>
        <v>0</v>
      </c>
      <c r="D25" s="119">
        <f>'[1]Data Consolidat'!AI82</f>
        <v>0</v>
      </c>
      <c r="E25" s="120">
        <f>'[1]Data Consolidat'!V40</f>
        <v>0</v>
      </c>
      <c r="F25" s="121">
        <f>IF('[1]Data Consolidat'!AB40=0,'[1]Data Consolidat'!Z40,'[1]Data Consolidat'!AB40)</f>
        <v>0</v>
      </c>
      <c r="G25" s="119">
        <f t="shared" si="0"/>
        <v>0</v>
      </c>
      <c r="H25" s="119">
        <f>'[1]Data Consolidat'!AJ58</f>
        <v>0</v>
      </c>
      <c r="I25" s="120">
        <f>IF('[1]Data Consolidat'!X40=0,'[1]Data Consolidat'!W40,'[1]Data Consolidat'!X40)</f>
        <v>0</v>
      </c>
      <c r="J25" s="122">
        <f>IF('[1]Data Consolidat'!AJ60&gt;1,'[1]Data Consolidat'!AJ60,0)</f>
        <v>0</v>
      </c>
      <c r="K25" s="112" t="str">
        <f>'[1]Data Consolidat'!C40</f>
        <v>-BR</v>
      </c>
      <c r="L25" s="118">
        <f>'[1]Data Consolidat'!J40</f>
        <v>0</v>
      </c>
      <c r="M25" s="120">
        <f>IF('[1]Data Consolidat'!N40=0,'[1]Data Consolidat'!M40,'[1]Data Consolidat'!N40)</f>
        <v>0</v>
      </c>
      <c r="N25" s="4"/>
    </row>
    <row r="26" spans="1:14" ht="15">
      <c r="A26" s="112" t="str">
        <f>'[1]Data Consolidat'!C41</f>
        <v>-BR</v>
      </c>
      <c r="B26" s="118">
        <f>'[1]Data Consolidat'!F41</f>
        <v>0</v>
      </c>
      <c r="C26" s="119">
        <f>'[1]Data Consolidat'!Y41</f>
        <v>0</v>
      </c>
      <c r="D26" s="119">
        <f>'[1]Data Consolidat'!AI83</f>
        <v>0</v>
      </c>
      <c r="E26" s="120">
        <f>'[1]Data Consolidat'!V41</f>
        <v>0</v>
      </c>
      <c r="F26" s="121">
        <f>IF('[1]Data Consolidat'!AB41=0,'[1]Data Consolidat'!Z41,'[1]Data Consolidat'!AB41)</f>
        <v>0</v>
      </c>
      <c r="G26" s="119">
        <f t="shared" si="0"/>
        <v>0</v>
      </c>
      <c r="H26" s="119">
        <f>'[1]Data Consolidat'!AJ59</f>
        <v>0</v>
      </c>
      <c r="I26" s="120">
        <f>IF('[1]Data Consolidat'!X41=0,'[1]Data Consolidat'!W41,'[1]Data Consolidat'!X41)</f>
        <v>0</v>
      </c>
      <c r="J26" s="122">
        <f>IF('[1]Data Consolidat'!AJ61&gt;1,'[1]Data Consolidat'!AJ61,0)</f>
        <v>0</v>
      </c>
      <c r="K26" s="112" t="str">
        <f>'[1]Data Consolidat'!C41</f>
        <v>-BR</v>
      </c>
      <c r="L26" s="118">
        <f>'[1]Data Consolidat'!J41</f>
        <v>0</v>
      </c>
      <c r="M26" s="120">
        <f>IF('[1]Data Consolidat'!N41=0,'[1]Data Consolidat'!M41,'[1]Data Consolidat'!N41)</f>
        <v>0</v>
      </c>
      <c r="N26" s="4"/>
    </row>
    <row r="27" spans="1:14" ht="15">
      <c r="A27" s="112" t="str">
        <f>'[1]Data Consolidat'!C42</f>
        <v>-BR</v>
      </c>
      <c r="B27" s="118">
        <f>'[1]Data Consolidat'!F42</f>
        <v>0</v>
      </c>
      <c r="C27" s="119">
        <f>'[1]Data Consolidat'!Y42</f>
        <v>0</v>
      </c>
      <c r="D27" s="119">
        <f>'[1]Data Consolidat'!AI84</f>
        <v>0</v>
      </c>
      <c r="E27" s="120">
        <f>'[1]Data Consolidat'!V42</f>
        <v>0</v>
      </c>
      <c r="F27" s="121">
        <f>IF('[1]Data Consolidat'!AB42=0,'[1]Data Consolidat'!Z42,'[1]Data Consolidat'!AB42)</f>
        <v>0</v>
      </c>
      <c r="G27" s="119">
        <f t="shared" si="0"/>
        <v>0</v>
      </c>
      <c r="H27" s="119">
        <f>'[1]Data Consolidat'!AJ60</f>
        <v>0</v>
      </c>
      <c r="I27" s="120">
        <f>IF('[1]Data Consolidat'!X42=0,'[1]Data Consolidat'!W42,'[1]Data Consolidat'!X42)</f>
        <v>0</v>
      </c>
      <c r="J27" s="122">
        <f>IF('[1]Data Consolidat'!AJ62&gt;1,'[1]Data Consolidat'!AJ62,0)</f>
        <v>0</v>
      </c>
      <c r="K27" s="112" t="str">
        <f>'[1]Data Consolidat'!C42</f>
        <v>-BR</v>
      </c>
      <c r="L27" s="118">
        <f>'[1]Data Consolidat'!J42</f>
        <v>0</v>
      </c>
      <c r="M27" s="120">
        <f>IF('[1]Data Consolidat'!N42=0,'[1]Data Consolidat'!M42,'[1]Data Consolidat'!N42)</f>
        <v>0</v>
      </c>
      <c r="N27" s="4"/>
    </row>
    <row r="28" spans="1:14" ht="15">
      <c r="A28" s="112" t="str">
        <f>'[1]Data Consolidat'!C43</f>
        <v>-BR</v>
      </c>
      <c r="B28" s="118">
        <f>'[1]Data Consolidat'!F43</f>
        <v>0</v>
      </c>
      <c r="C28" s="119">
        <f>'[1]Data Consolidat'!Y43</f>
        <v>0</v>
      </c>
      <c r="D28" s="119">
        <f>'[1]Data Consolidat'!AI85</f>
        <v>0</v>
      </c>
      <c r="E28" s="120">
        <f>'[1]Data Consolidat'!V43</f>
        <v>0</v>
      </c>
      <c r="F28" s="121">
        <f>IF('[1]Data Consolidat'!AB43=0,'[1]Data Consolidat'!Z43,'[1]Data Consolidat'!AB43)</f>
        <v>0</v>
      </c>
      <c r="G28" s="119">
        <f t="shared" si="0"/>
        <v>0</v>
      </c>
      <c r="H28" s="119">
        <f>'[1]Data Consolidat'!AJ61</f>
        <v>0</v>
      </c>
      <c r="I28" s="120">
        <f>IF('[1]Data Consolidat'!X43=0,'[1]Data Consolidat'!W43,'[1]Data Consolidat'!X43)</f>
        <v>0</v>
      </c>
      <c r="J28" s="122">
        <f>IF('[1]Data Consolidat'!AJ63&gt;1,'[1]Data Consolidat'!AJ63,0)</f>
        <v>0</v>
      </c>
      <c r="K28" s="112" t="str">
        <f>'[1]Data Consolidat'!C43</f>
        <v>-BR</v>
      </c>
      <c r="L28" s="118">
        <f>'[1]Data Consolidat'!J43</f>
        <v>0</v>
      </c>
      <c r="M28" s="120">
        <f>IF('[1]Data Consolidat'!N43=0,'[1]Data Consolidat'!M43,'[1]Data Consolidat'!N43)</f>
        <v>0</v>
      </c>
      <c r="N28" s="4"/>
    </row>
    <row r="29" spans="1:14" ht="15">
      <c r="A29" s="59"/>
      <c r="B29" s="2"/>
      <c r="C29" s="2"/>
      <c r="D29" s="2"/>
      <c r="E29" s="60"/>
      <c r="F29" s="59"/>
      <c r="G29" s="2"/>
      <c r="H29" s="2"/>
      <c r="I29" s="60"/>
      <c r="J29" s="61"/>
      <c r="K29" s="59"/>
      <c r="L29" s="2"/>
      <c r="M29" s="60"/>
      <c r="N29" s="4"/>
    </row>
    <row r="30" spans="1:13" ht="15">
      <c r="A30" s="5"/>
      <c r="B30" s="5"/>
      <c r="C30" s="5"/>
      <c r="D30" s="5"/>
      <c r="E30" s="5"/>
      <c r="F30" s="5"/>
      <c r="G30" s="5"/>
      <c r="H30" s="5"/>
      <c r="I30" s="5"/>
      <c r="J30" s="5"/>
      <c r="K30" s="5"/>
      <c r="L30" s="5"/>
      <c r="M30" s="5"/>
    </row>
    <row r="31" spans="1:7" ht="15">
      <c r="A31" s="349" t="s">
        <v>153</v>
      </c>
      <c r="B31" s="350"/>
      <c r="C31" s="350"/>
      <c r="D31" s="110">
        <f>SUM(B21:B28)</f>
        <v>0</v>
      </c>
      <c r="E31" s="71"/>
      <c r="F31" s="71"/>
      <c r="G31" s="71"/>
    </row>
    <row r="32" spans="1:11" ht="15">
      <c r="A32" s="20"/>
      <c r="B32" s="347" t="s">
        <v>126</v>
      </c>
      <c r="C32" s="348"/>
      <c r="D32" s="110" t="e">
        <f>IF(L13="MRVP",SUM(L21:L28),0)</f>
        <v>#REF!</v>
      </c>
      <c r="E32" s="71"/>
      <c r="F32" s="71"/>
      <c r="G32" s="71"/>
      <c r="K32" s="52" t="s">
        <v>14</v>
      </c>
    </row>
    <row r="33" spans="2:7" ht="15">
      <c r="B33" s="71"/>
      <c r="C33" s="71"/>
      <c r="D33" s="71"/>
      <c r="E33" s="71"/>
      <c r="F33" s="71"/>
      <c r="G33" s="71"/>
    </row>
    <row r="34" spans="2:7" ht="15">
      <c r="B34" s="71"/>
      <c r="C34" s="71"/>
      <c r="D34" s="71"/>
      <c r="E34" s="301" t="s">
        <v>127</v>
      </c>
      <c r="F34" s="71"/>
      <c r="G34" s="123">
        <f>'[1]Data Consolidat'!B26</f>
        <v>0</v>
      </c>
    </row>
    <row r="35" spans="2:7" ht="15">
      <c r="B35" s="71"/>
      <c r="C35" s="71"/>
      <c r="D35" s="71"/>
      <c r="E35" s="301" t="s">
        <v>128</v>
      </c>
      <c r="F35" s="71"/>
      <c r="G35" s="123">
        <f>'[1]Data Consolidat'!B27</f>
        <v>0</v>
      </c>
    </row>
    <row r="36" spans="2:7" ht="15">
      <c r="B36" s="71"/>
      <c r="C36" s="71"/>
      <c r="D36" s="71"/>
      <c r="E36" s="301" t="s">
        <v>129</v>
      </c>
      <c r="F36" s="71"/>
      <c r="G36" s="123">
        <f>SUM(G21:G28)</f>
        <v>0</v>
      </c>
    </row>
    <row r="37" spans="2:7" ht="15">
      <c r="B37" s="71"/>
      <c r="C37" s="71"/>
      <c r="D37" s="71"/>
      <c r="E37" s="301" t="s">
        <v>130</v>
      </c>
      <c r="F37" s="71"/>
      <c r="G37" s="123">
        <f>SUM(G35:G36)</f>
        <v>0</v>
      </c>
    </row>
    <row r="38" spans="2:7" ht="15">
      <c r="B38" s="71"/>
      <c r="C38" s="71"/>
      <c r="D38" s="71"/>
      <c r="E38" s="301" t="s">
        <v>131</v>
      </c>
      <c r="F38" s="71"/>
      <c r="G38" s="124">
        <f>('[1]Data Consolidat'!B29)</f>
        <v>0</v>
      </c>
    </row>
    <row r="40" spans="1:4" ht="15">
      <c r="A40" s="52" t="s">
        <v>154</v>
      </c>
      <c r="B40" s="71"/>
      <c r="C40" s="71"/>
      <c r="D40" s="71"/>
    </row>
    <row r="41" spans="1:4" ht="15">
      <c r="A41" s="52" t="s">
        <v>270</v>
      </c>
      <c r="B41" s="71"/>
      <c r="C41" s="125" t="e">
        <f>'[1]Data Consolidat'!B26</f>
        <v>#REF!</v>
      </c>
      <c r="D41" s="52" t="s">
        <v>132</v>
      </c>
    </row>
    <row r="42" spans="1:4" ht="15">
      <c r="A42" s="52" t="s">
        <v>156</v>
      </c>
      <c r="B42" s="71"/>
      <c r="C42" s="71"/>
      <c r="D42" s="71"/>
    </row>
    <row r="44" spans="1:6" ht="15">
      <c r="A44" s="20" t="s">
        <v>157</v>
      </c>
      <c r="B44" s="71"/>
      <c r="C44" s="71"/>
      <c r="D44" s="71"/>
      <c r="E44" s="71"/>
      <c r="F44" s="71"/>
    </row>
    <row r="45" ht="15">
      <c r="A45" s="20"/>
    </row>
    <row r="46" ht="15">
      <c r="A46" s="20"/>
    </row>
    <row r="47" spans="1:5" ht="15">
      <c r="A47" s="52" t="s">
        <v>258</v>
      </c>
      <c r="B47" s="71"/>
      <c r="C47" s="71"/>
      <c r="D47" s="71"/>
      <c r="E47" s="71"/>
    </row>
    <row r="48" spans="1:5" ht="15">
      <c r="A48" s="52" t="s">
        <v>158</v>
      </c>
      <c r="B48" s="71"/>
      <c r="C48" s="71"/>
      <c r="D48" s="126">
        <f>'[1]Data Consolidat'!B11</f>
        <v>41030</v>
      </c>
      <c r="E48" s="71"/>
    </row>
    <row r="50" spans="1:6" ht="15">
      <c r="A50" s="52" t="s">
        <v>159</v>
      </c>
      <c r="B50" s="71"/>
      <c r="C50" s="71"/>
      <c r="D50" s="71"/>
      <c r="E50" s="71"/>
      <c r="F50" s="71"/>
    </row>
    <row r="51" spans="1:6" ht="15">
      <c r="A51" s="52" t="s">
        <v>160</v>
      </c>
      <c r="B51" s="71"/>
      <c r="C51" s="71"/>
      <c r="D51" s="71"/>
      <c r="E51" s="71"/>
      <c r="F51" s="71"/>
    </row>
    <row r="54" spans="1:10" ht="15">
      <c r="A54" s="52" t="s">
        <v>161</v>
      </c>
      <c r="B54" s="20"/>
      <c r="C54" s="20"/>
      <c r="D54" s="20"/>
      <c r="E54" s="20"/>
      <c r="F54" s="20"/>
      <c r="G54" s="20"/>
      <c r="H54" s="52" t="s">
        <v>17</v>
      </c>
      <c r="I54" s="20"/>
      <c r="J54" s="20"/>
    </row>
    <row r="55" spans="1:10" ht="15">
      <c r="A55" s="20"/>
      <c r="B55" s="20"/>
      <c r="C55" s="20"/>
      <c r="D55" s="302" t="str">
        <f>'[1]Check_List'!G110</f>
        <v>LaVergne Randolph, Jr., Subsidy Manager</v>
      </c>
      <c r="E55" s="20"/>
      <c r="F55" s="20"/>
      <c r="G55" s="20"/>
      <c r="H55" s="52" t="s">
        <v>162</v>
      </c>
      <c r="I55" s="20"/>
      <c r="J55" s="20"/>
    </row>
    <row r="56" spans="1:10" ht="15">
      <c r="A56" s="20"/>
      <c r="B56" s="20"/>
      <c r="C56" s="20"/>
      <c r="D56" s="20"/>
      <c r="E56" s="20"/>
      <c r="F56" s="20"/>
      <c r="G56" s="20"/>
      <c r="H56" s="20"/>
      <c r="I56" s="20"/>
      <c r="J56" s="20"/>
    </row>
    <row r="57" spans="1:10" ht="15">
      <c r="A57" s="339" t="s">
        <v>163</v>
      </c>
      <c r="B57" s="339"/>
      <c r="C57" s="339"/>
      <c r="D57" s="339"/>
      <c r="E57" s="339"/>
      <c r="F57" s="339"/>
      <c r="G57" s="20"/>
      <c r="H57" s="52" t="s">
        <v>17</v>
      </c>
      <c r="I57" s="20"/>
      <c r="J57" s="20"/>
    </row>
    <row r="58" spans="1:10" ht="15">
      <c r="A58" s="20"/>
      <c r="B58" s="20"/>
      <c r="C58" s="20"/>
      <c r="D58" s="52" t="s">
        <v>164</v>
      </c>
      <c r="E58" s="20"/>
      <c r="F58" s="20"/>
      <c r="G58" s="20"/>
      <c r="H58" s="52" t="s">
        <v>162</v>
      </c>
      <c r="I58" s="62" t="str">
        <f>('[1]Data Consolidat'!A12)</f>
        <v>Rentinc Ver. 6.0</v>
      </c>
      <c r="J58" s="20"/>
    </row>
    <row r="59" spans="1:10" ht="15">
      <c r="A59" s="20"/>
      <c r="B59" s="20"/>
      <c r="C59" s="20"/>
      <c r="D59" s="20"/>
      <c r="E59" s="20"/>
      <c r="F59" s="20"/>
      <c r="G59" s="20"/>
      <c r="H59" s="20"/>
      <c r="I59" s="20"/>
      <c r="J59" s="20"/>
    </row>
  </sheetData>
  <sheetProtection/>
  <mergeCells count="9">
    <mergeCell ref="A31:C31"/>
    <mergeCell ref="A1:M1"/>
    <mergeCell ref="A57:F57"/>
    <mergeCell ref="D3:E3"/>
    <mergeCell ref="D4:E4"/>
    <mergeCell ref="D5:E5"/>
    <mergeCell ref="F13:I13"/>
    <mergeCell ref="F14:I14"/>
    <mergeCell ref="B32:C32"/>
  </mergeCells>
  <printOptions horizontalCentered="1"/>
  <pageMargins left="0.16" right="0.16" top="0.22" bottom="0.37" header="0.17" footer="0.16"/>
  <pageSetup fitToHeight="1" fitToWidth="1" horizontalDpi="600" verticalDpi="600" orientation="portrait" scale="71" r:id="rId2"/>
  <headerFooter alignWithMargins="0">
    <oddFooter>&amp;R&amp;9&amp;F</oddFooter>
  </headerFooter>
  <legacyDrawing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L67"/>
  <sheetViews>
    <sheetView showGridLines="0" tabSelected="1" zoomScale="120" zoomScaleNormal="120" zoomScalePageLayoutView="0" workbookViewId="0" topLeftCell="A1">
      <selection activeCell="E2" sqref="E2"/>
    </sheetView>
  </sheetViews>
  <sheetFormatPr defaultColWidth="9.77734375" defaultRowHeight="15"/>
  <cols>
    <col min="1" max="1" width="13.77734375" style="1" customWidth="1"/>
    <col min="2" max="2" width="8.77734375" style="1" customWidth="1"/>
    <col min="3" max="3" width="10.77734375" style="1" customWidth="1"/>
    <col min="4" max="4" width="11.5546875" style="1" customWidth="1"/>
    <col min="5" max="5" width="10.3359375" style="1" customWidth="1"/>
    <col min="6" max="6" width="8.77734375" style="1" customWidth="1"/>
    <col min="7" max="7" width="13.88671875" style="1" customWidth="1"/>
    <col min="8" max="8" width="12.77734375" style="1" customWidth="1"/>
    <col min="9" max="16384" width="9.77734375" style="1" customWidth="1"/>
  </cols>
  <sheetData>
    <row r="1" spans="1:8" s="20" customFormat="1" ht="24" customHeight="1">
      <c r="A1" s="127" t="s">
        <v>165</v>
      </c>
      <c r="B1" s="128"/>
      <c r="C1" s="129" t="s">
        <v>167</v>
      </c>
      <c r="D1" s="128"/>
      <c r="G1" s="357" t="s">
        <v>171</v>
      </c>
      <c r="H1" s="357"/>
    </row>
    <row r="2" spans="1:12" s="20" customFormat="1" ht="15.75" customHeight="1">
      <c r="A2" s="130" t="s">
        <v>166</v>
      </c>
      <c r="B2" s="131"/>
      <c r="C2" s="132" t="s">
        <v>168</v>
      </c>
      <c r="D2" s="131"/>
      <c r="L2" s="63"/>
    </row>
    <row r="3" s="20" customFormat="1" ht="9.75" customHeight="1">
      <c r="C3" s="133" t="s">
        <v>169</v>
      </c>
    </row>
    <row r="4" s="20" customFormat="1" ht="9.75" customHeight="1">
      <c r="C4" s="133" t="s">
        <v>170</v>
      </c>
    </row>
    <row r="5" spans="1:8" s="20" customFormat="1" ht="11.25" customHeight="1">
      <c r="A5" s="134" t="s">
        <v>172</v>
      </c>
      <c r="B5" s="135"/>
      <c r="C5" s="135"/>
      <c r="D5" s="135"/>
      <c r="E5" s="135"/>
      <c r="F5" s="135"/>
      <c r="G5" s="135"/>
      <c r="H5" s="135"/>
    </row>
    <row r="6" spans="1:8" s="20" customFormat="1" ht="15">
      <c r="A6" s="136" t="s">
        <v>173</v>
      </c>
      <c r="B6" s="137"/>
      <c r="C6" s="137"/>
      <c r="D6" s="138" t="s">
        <v>18</v>
      </c>
      <c r="E6" s="139" t="s">
        <v>174</v>
      </c>
      <c r="F6" s="140"/>
      <c r="G6" s="139" t="s">
        <v>175</v>
      </c>
      <c r="H6" s="137"/>
    </row>
    <row r="7" spans="1:8" s="20" customFormat="1" ht="15">
      <c r="A7" s="358">
        <f>'[1]Data Consolidat'!B4</f>
        <v>0</v>
      </c>
      <c r="B7" s="358"/>
      <c r="C7" s="135"/>
      <c r="D7" s="227">
        <f>'[1]Data Consolidat'!B7</f>
        <v>0</v>
      </c>
      <c r="E7" s="355">
        <f>'[1]Data Consolidat'!B6</f>
        <v>0</v>
      </c>
      <c r="F7" s="356"/>
      <c r="G7" s="226">
        <f>'[1]Data Consolidat'!B11</f>
        <v>41030</v>
      </c>
      <c r="H7" s="135"/>
    </row>
    <row r="8" spans="1:8" s="20" customFormat="1" ht="15">
      <c r="A8" s="141" t="s">
        <v>241</v>
      </c>
      <c r="B8" s="137"/>
      <c r="C8" s="137"/>
      <c r="D8" s="137"/>
      <c r="E8" s="137"/>
      <c r="F8" s="137"/>
      <c r="G8" s="137"/>
      <c r="H8" s="137"/>
    </row>
    <row r="9" spans="1:8" s="20" customFormat="1" ht="10.5" customHeight="1">
      <c r="A9" s="134" t="s">
        <v>243</v>
      </c>
      <c r="B9" s="135"/>
      <c r="C9" s="135"/>
      <c r="D9" s="135"/>
      <c r="E9" s="135"/>
      <c r="F9" s="135"/>
      <c r="G9" s="135"/>
      <c r="H9" s="135"/>
    </row>
    <row r="10" spans="1:8" s="20" customFormat="1" ht="15">
      <c r="A10" s="140"/>
      <c r="B10" s="142"/>
      <c r="C10" s="143" t="s">
        <v>151</v>
      </c>
      <c r="D10" s="144" t="s">
        <v>184</v>
      </c>
      <c r="E10" s="145" t="s">
        <v>185</v>
      </c>
      <c r="F10" s="146"/>
      <c r="G10" s="147" t="s">
        <v>151</v>
      </c>
      <c r="H10" s="148" t="s">
        <v>147</v>
      </c>
    </row>
    <row r="11" spans="1:8" s="20" customFormat="1" ht="9" customHeight="1">
      <c r="A11" s="149" t="s">
        <v>177</v>
      </c>
      <c r="B11" s="150"/>
      <c r="C11" s="142"/>
      <c r="D11" s="145" t="s">
        <v>193</v>
      </c>
      <c r="E11" s="151" t="s">
        <v>149</v>
      </c>
      <c r="F11" s="151" t="s">
        <v>186</v>
      </c>
      <c r="G11" s="152" t="s">
        <v>199</v>
      </c>
      <c r="H11" s="153" t="s">
        <v>242</v>
      </c>
    </row>
    <row r="12" spans="1:8" s="20" customFormat="1" ht="12" customHeight="1">
      <c r="A12" s="149" t="s">
        <v>178</v>
      </c>
      <c r="B12" s="151" t="s">
        <v>183</v>
      </c>
      <c r="C12" s="150"/>
      <c r="D12" s="151" t="s">
        <v>151</v>
      </c>
      <c r="E12" s="151" t="s">
        <v>150</v>
      </c>
      <c r="F12" s="151" t="s">
        <v>198</v>
      </c>
      <c r="G12" s="145" t="s">
        <v>187</v>
      </c>
      <c r="H12" s="154" t="s">
        <v>188</v>
      </c>
    </row>
    <row r="13" spans="1:8" s="20" customFormat="1" ht="12" customHeight="1">
      <c r="A13" s="149" t="s">
        <v>181</v>
      </c>
      <c r="B13" s="151" t="s">
        <v>143</v>
      </c>
      <c r="C13" s="151" t="s">
        <v>192</v>
      </c>
      <c r="D13" s="151" t="s">
        <v>184</v>
      </c>
      <c r="E13" s="151" t="s">
        <v>197</v>
      </c>
      <c r="F13" s="151" t="s">
        <v>189</v>
      </c>
      <c r="G13" s="151" t="s">
        <v>146</v>
      </c>
      <c r="H13" s="155" t="s">
        <v>200</v>
      </c>
    </row>
    <row r="14" spans="1:8" s="20" customFormat="1" ht="10.5" customHeight="1">
      <c r="A14" s="149" t="s">
        <v>182</v>
      </c>
      <c r="B14" s="151" t="s">
        <v>180</v>
      </c>
      <c r="C14" s="151" t="s">
        <v>146</v>
      </c>
      <c r="D14" s="151" t="s">
        <v>196</v>
      </c>
      <c r="E14" s="156" t="s">
        <v>20</v>
      </c>
      <c r="F14" s="150"/>
      <c r="G14" s="151" t="s">
        <v>195</v>
      </c>
      <c r="H14" s="155" t="s">
        <v>196</v>
      </c>
    </row>
    <row r="15" spans="1:8" s="20" customFormat="1" ht="10.5" customHeight="1">
      <c r="A15" s="157"/>
      <c r="B15" s="158"/>
      <c r="C15" s="151" t="s">
        <v>195</v>
      </c>
      <c r="D15" s="159" t="s">
        <v>176</v>
      </c>
      <c r="E15" s="225">
        <f>'[1]Data Consolidat'!B11</f>
        <v>41030</v>
      </c>
      <c r="F15" s="160"/>
      <c r="G15" s="159"/>
      <c r="H15" s="161" t="s">
        <v>190</v>
      </c>
    </row>
    <row r="16" spans="1:8" s="20" customFormat="1" ht="10.5" customHeight="1">
      <c r="A16" s="217" t="str">
        <f>'[1]Data Consolidat'!C36</f>
        <v>-BR</v>
      </c>
      <c r="B16" s="218">
        <f>'[1]Data Consolidat'!F36</f>
        <v>0</v>
      </c>
      <c r="C16" s="219">
        <f>IF('[1]Data Consolidat'!AB36=0,'[1]Data Consolidat'!Z36,'[1]Data Consolidat'!AB36)</f>
        <v>0</v>
      </c>
      <c r="D16" s="219">
        <f aca="true" t="shared" si="0" ref="D16:D23">B16*C16</f>
        <v>0</v>
      </c>
      <c r="E16" s="219">
        <f>IF('[1]Data Consolidat'!X36=0,'[1]Data Consolidat'!W36,'[1]Data Consolidat'!X36)</f>
        <v>0</v>
      </c>
      <c r="F16" s="219">
        <f aca="true" t="shared" si="1" ref="F16:F23">C16+E16</f>
        <v>0</v>
      </c>
      <c r="G16" s="219">
        <f>IF('[1]Data Consolidat'!AJ54&gt;1,'[1]Data Consolidat'!AJ54,0)</f>
        <v>0</v>
      </c>
      <c r="H16" s="220">
        <f aca="true" t="shared" si="2" ref="H16:H23">B16*G16</f>
        <v>0</v>
      </c>
    </row>
    <row r="17" spans="1:8" s="20" customFormat="1" ht="10.5" customHeight="1">
      <c r="A17" s="217" t="str">
        <f>'[1]Data Consolidat'!C37</f>
        <v>-BR</v>
      </c>
      <c r="B17" s="218">
        <f>'[1]Data Consolidat'!F37</f>
        <v>0</v>
      </c>
      <c r="C17" s="219">
        <f>IF('[1]Data Consolidat'!AB37=0,'[1]Data Consolidat'!Z37,'[1]Data Consolidat'!AB37)</f>
        <v>0</v>
      </c>
      <c r="D17" s="219">
        <f t="shared" si="0"/>
        <v>0</v>
      </c>
      <c r="E17" s="219">
        <f>IF('[1]Data Consolidat'!X37=0,'[1]Data Consolidat'!W37,'[1]Data Consolidat'!X37)</f>
        <v>0</v>
      </c>
      <c r="F17" s="219">
        <f t="shared" si="1"/>
        <v>0</v>
      </c>
      <c r="G17" s="219">
        <f>IF('[1]Data Consolidat'!AJ55&gt;1,'[1]Data Consolidat'!AJ55,0)</f>
        <v>0</v>
      </c>
      <c r="H17" s="220">
        <f t="shared" si="2"/>
        <v>0</v>
      </c>
    </row>
    <row r="18" spans="1:8" s="20" customFormat="1" ht="10.5" customHeight="1">
      <c r="A18" s="217" t="str">
        <f>'[1]Data Consolidat'!C38</f>
        <v>-BR</v>
      </c>
      <c r="B18" s="218">
        <f>'[1]Data Consolidat'!F38</f>
        <v>0</v>
      </c>
      <c r="C18" s="219">
        <f>IF('[1]Data Consolidat'!AB38=0,'[1]Data Consolidat'!Z38,'[1]Data Consolidat'!AB38)</f>
        <v>0</v>
      </c>
      <c r="D18" s="219">
        <f t="shared" si="0"/>
        <v>0</v>
      </c>
      <c r="E18" s="219">
        <f>IF('[1]Data Consolidat'!X38=0,'[1]Data Consolidat'!W38,'[1]Data Consolidat'!X38)</f>
        <v>0</v>
      </c>
      <c r="F18" s="219">
        <f t="shared" si="1"/>
        <v>0</v>
      </c>
      <c r="G18" s="219">
        <f>IF('[1]Data Consolidat'!AJ56&gt;1,'[1]Data Consolidat'!AJ56,0)</f>
        <v>0</v>
      </c>
      <c r="H18" s="220">
        <f t="shared" si="2"/>
        <v>0</v>
      </c>
    </row>
    <row r="19" spans="1:8" s="20" customFormat="1" ht="10.5" customHeight="1">
      <c r="A19" s="217" t="str">
        <f>'[1]Data Consolidat'!C39</f>
        <v>-BR</v>
      </c>
      <c r="B19" s="218">
        <f>'[1]Data Consolidat'!F39</f>
        <v>0</v>
      </c>
      <c r="C19" s="219">
        <f>IF('[1]Data Consolidat'!AB39=0,'[1]Data Consolidat'!Z39,'[1]Data Consolidat'!AB39)</f>
        <v>0</v>
      </c>
      <c r="D19" s="219">
        <f t="shared" si="0"/>
        <v>0</v>
      </c>
      <c r="E19" s="219">
        <f>IF('[1]Data Consolidat'!X39=0,'[1]Data Consolidat'!W39,'[1]Data Consolidat'!X39)</f>
        <v>0</v>
      </c>
      <c r="F19" s="219">
        <f t="shared" si="1"/>
        <v>0</v>
      </c>
      <c r="G19" s="219">
        <f>IF('[1]Data Consolidat'!AJ57&gt;1,'[1]Data Consolidat'!AJ57,0)</f>
        <v>0</v>
      </c>
      <c r="H19" s="220">
        <f t="shared" si="2"/>
        <v>0</v>
      </c>
    </row>
    <row r="20" spans="1:8" s="20" customFormat="1" ht="10.5" customHeight="1">
      <c r="A20" s="217" t="str">
        <f>'[1]Data Consolidat'!C40</f>
        <v>-BR</v>
      </c>
      <c r="B20" s="218">
        <f>'[1]Data Consolidat'!F40</f>
        <v>0</v>
      </c>
      <c r="C20" s="219">
        <f>IF('[1]Data Consolidat'!AB40=0,'[1]Data Consolidat'!Z40,'[1]Data Consolidat'!AB40)</f>
        <v>0</v>
      </c>
      <c r="D20" s="219">
        <f t="shared" si="0"/>
        <v>0</v>
      </c>
      <c r="E20" s="219">
        <f>IF('[1]Data Consolidat'!X40=0,'[1]Data Consolidat'!W40,'[1]Data Consolidat'!X40)</f>
        <v>0</v>
      </c>
      <c r="F20" s="219">
        <f t="shared" si="1"/>
        <v>0</v>
      </c>
      <c r="G20" s="219">
        <f>IF('[1]Data Consolidat'!AJ58&gt;1,'[1]Data Consolidat'!AJ58,0)</f>
        <v>0</v>
      </c>
      <c r="H20" s="220">
        <f t="shared" si="2"/>
        <v>0</v>
      </c>
    </row>
    <row r="21" spans="1:8" s="20" customFormat="1" ht="10.5" customHeight="1">
      <c r="A21" s="217" t="str">
        <f>'[1]Data Consolidat'!C41</f>
        <v>-BR</v>
      </c>
      <c r="B21" s="218">
        <f>'[1]Data Consolidat'!F41</f>
        <v>0</v>
      </c>
      <c r="C21" s="219">
        <f>IF('[1]Data Consolidat'!AB41=0,'[1]Data Consolidat'!Z41,'[1]Data Consolidat'!AB41)</f>
        <v>0</v>
      </c>
      <c r="D21" s="219">
        <f t="shared" si="0"/>
        <v>0</v>
      </c>
      <c r="E21" s="219">
        <f>IF('[1]Data Consolidat'!X41=0,'[1]Data Consolidat'!W41,'[1]Data Consolidat'!X41)</f>
        <v>0</v>
      </c>
      <c r="F21" s="219">
        <f t="shared" si="1"/>
        <v>0</v>
      </c>
      <c r="G21" s="219">
        <f>IF('[1]Data Consolidat'!AJ59&gt;1,'[1]Data Consolidat'!AJ59,0)</f>
        <v>0</v>
      </c>
      <c r="H21" s="220">
        <f t="shared" si="2"/>
        <v>0</v>
      </c>
    </row>
    <row r="22" spans="1:8" s="20" customFormat="1" ht="10.5" customHeight="1">
      <c r="A22" s="217" t="str">
        <f>'[1]Data Consolidat'!C42</f>
        <v>-BR</v>
      </c>
      <c r="B22" s="218">
        <f>'[1]Data Consolidat'!F42</f>
        <v>0</v>
      </c>
      <c r="C22" s="219">
        <f>IF('[1]Data Consolidat'!AB42=0,'[1]Data Consolidat'!Z42,'[1]Data Consolidat'!AB42)</f>
        <v>0</v>
      </c>
      <c r="D22" s="219">
        <f t="shared" si="0"/>
        <v>0</v>
      </c>
      <c r="E22" s="219">
        <f>IF('[1]Data Consolidat'!X42=0,'[1]Data Consolidat'!W42,'[1]Data Consolidat'!X42)</f>
        <v>0</v>
      </c>
      <c r="F22" s="219">
        <f t="shared" si="1"/>
        <v>0</v>
      </c>
      <c r="G22" s="219">
        <f>IF('[1]Data Consolidat'!AJ60&gt;1,'[1]Data Consolidat'!AJ60,0)</f>
        <v>0</v>
      </c>
      <c r="H22" s="220">
        <f t="shared" si="2"/>
        <v>0</v>
      </c>
    </row>
    <row r="23" spans="1:8" s="20" customFormat="1" ht="10.5" customHeight="1">
      <c r="A23" s="217" t="str">
        <f>'[1]Data Consolidat'!C43</f>
        <v>-BR</v>
      </c>
      <c r="B23" s="218">
        <f>'[1]Data Consolidat'!F43</f>
        <v>0</v>
      </c>
      <c r="C23" s="219">
        <f>IF('[1]Data Consolidat'!AB43=0,'[1]Data Consolidat'!Z43,'[1]Data Consolidat'!AB43)</f>
        <v>0</v>
      </c>
      <c r="D23" s="219">
        <f t="shared" si="0"/>
        <v>0</v>
      </c>
      <c r="E23" s="219">
        <f>IF('[1]Data Consolidat'!X43=0,'[1]Data Consolidat'!W43,'[1]Data Consolidat'!X43)</f>
        <v>0</v>
      </c>
      <c r="F23" s="219">
        <f t="shared" si="1"/>
        <v>0</v>
      </c>
      <c r="G23" s="219">
        <f>IF('[1]Data Consolidat'!AJ61&gt;1,'[1]Data Consolidat'!AJ61,0)</f>
        <v>0</v>
      </c>
      <c r="H23" s="220">
        <f t="shared" si="2"/>
        <v>0</v>
      </c>
    </row>
    <row r="24" spans="1:8" s="20" customFormat="1" ht="10.5" customHeight="1">
      <c r="A24" s="221"/>
      <c r="B24" s="222"/>
      <c r="C24" s="223"/>
      <c r="D24" s="222"/>
      <c r="E24" s="222"/>
      <c r="F24" s="222"/>
      <c r="G24" s="223"/>
      <c r="H24" s="224"/>
    </row>
    <row r="25" spans="1:8" s="20" customFormat="1" ht="10.5" customHeight="1">
      <c r="A25" s="166"/>
      <c r="B25" s="163"/>
      <c r="C25" s="164"/>
      <c r="D25" s="163"/>
      <c r="E25" s="163"/>
      <c r="F25" s="163"/>
      <c r="G25" s="164"/>
      <c r="H25" s="165"/>
    </row>
    <row r="26" spans="1:8" s="20" customFormat="1" ht="10.5" customHeight="1">
      <c r="A26" s="166"/>
      <c r="B26" s="163"/>
      <c r="C26" s="167"/>
      <c r="D26" s="168"/>
      <c r="E26" s="168"/>
      <c r="F26" s="168"/>
      <c r="G26" s="142"/>
      <c r="H26" s="169"/>
    </row>
    <row r="27" spans="1:8" s="20" customFormat="1" ht="8.25" customHeight="1">
      <c r="A27" s="137"/>
      <c r="B27" s="170"/>
      <c r="C27" s="353" t="s">
        <v>201</v>
      </c>
      <c r="D27" s="354"/>
      <c r="E27" s="171"/>
      <c r="F27" s="172"/>
      <c r="G27" s="353" t="s">
        <v>201</v>
      </c>
      <c r="H27" s="354"/>
    </row>
    <row r="28" spans="1:8" s="20" customFormat="1" ht="12" customHeight="1">
      <c r="A28" s="173" t="s">
        <v>209</v>
      </c>
      <c r="B28" s="228">
        <f>SUM(B16:B26)</f>
        <v>0</v>
      </c>
      <c r="C28" s="174" t="s">
        <v>202</v>
      </c>
      <c r="D28" s="229">
        <f>SUM(D16:D26)</f>
        <v>0</v>
      </c>
      <c r="E28" s="155" t="s">
        <v>205</v>
      </c>
      <c r="F28" s="230">
        <f>'[1]Data Consolidat'!B27</f>
        <v>0</v>
      </c>
      <c r="G28" s="174" t="s">
        <v>207</v>
      </c>
      <c r="H28" s="231">
        <f>SUM(H16:H26)</f>
        <v>0</v>
      </c>
    </row>
    <row r="29" spans="1:8" s="20" customFormat="1" ht="10.5" customHeight="1">
      <c r="A29" s="135"/>
      <c r="B29" s="175"/>
      <c r="C29" s="176"/>
      <c r="D29" s="157"/>
      <c r="E29" s="177"/>
      <c r="F29" s="178"/>
      <c r="G29" s="176"/>
      <c r="H29" s="135"/>
    </row>
    <row r="30" spans="1:8" s="20" customFormat="1" ht="10.5" customHeight="1">
      <c r="A30" s="179"/>
      <c r="B30" s="172"/>
      <c r="C30" s="353" t="s">
        <v>203</v>
      </c>
      <c r="D30" s="354"/>
      <c r="E30" s="171"/>
      <c r="F30" s="172"/>
      <c r="G30" s="353" t="s">
        <v>203</v>
      </c>
      <c r="H30" s="354"/>
    </row>
    <row r="31" spans="1:8" s="20" customFormat="1" ht="10.5" customHeight="1">
      <c r="A31" s="180"/>
      <c r="B31" s="181"/>
      <c r="C31" s="174" t="s">
        <v>204</v>
      </c>
      <c r="D31" s="229">
        <f>D28*12</f>
        <v>0</v>
      </c>
      <c r="E31" s="182" t="s">
        <v>206</v>
      </c>
      <c r="F31" s="232">
        <f>'[1]Data Consolidat'!B29</f>
        <v>0</v>
      </c>
      <c r="G31" s="174" t="s">
        <v>208</v>
      </c>
      <c r="H31" s="231">
        <f>H28*12</f>
        <v>0</v>
      </c>
    </row>
    <row r="32" spans="1:8" s="20" customFormat="1" ht="10.5" customHeight="1">
      <c r="A32" s="183"/>
      <c r="B32" s="178"/>
      <c r="C32" s="184"/>
      <c r="D32" s="157"/>
      <c r="E32" s="177"/>
      <c r="F32" s="178"/>
      <c r="G32" s="184"/>
      <c r="H32" s="135"/>
    </row>
    <row r="33" spans="1:8" s="20" customFormat="1" ht="10.5" customHeight="1">
      <c r="A33" s="352" t="s">
        <v>248</v>
      </c>
      <c r="B33" s="352"/>
      <c r="C33" s="352"/>
      <c r="D33" s="352"/>
      <c r="E33" s="352"/>
      <c r="F33" s="352"/>
      <c r="G33" s="352"/>
      <c r="H33" s="352"/>
    </row>
    <row r="34" spans="1:8" s="20" customFormat="1" ht="10.5" customHeight="1">
      <c r="A34" s="185" t="s">
        <v>246</v>
      </c>
      <c r="B34" s="135"/>
      <c r="C34" s="135"/>
      <c r="D34" s="135"/>
      <c r="E34" s="135"/>
      <c r="F34" s="135"/>
      <c r="G34" s="135"/>
      <c r="H34" s="135"/>
    </row>
    <row r="35" spans="1:8" s="20" customFormat="1" ht="10.5" customHeight="1">
      <c r="A35" s="186" t="s">
        <v>262</v>
      </c>
      <c r="B35" s="187"/>
      <c r="C35" s="187"/>
      <c r="D35" s="188"/>
      <c r="E35" s="189" t="s">
        <v>247</v>
      </c>
      <c r="F35" s="187"/>
      <c r="G35" s="187"/>
      <c r="H35" s="187"/>
    </row>
    <row r="36" spans="1:8" s="20" customFormat="1" ht="11.25" customHeight="1">
      <c r="A36" s="141" t="s">
        <v>259</v>
      </c>
      <c r="B36" s="137"/>
      <c r="C36" s="137"/>
      <c r="D36" s="140"/>
      <c r="E36" s="190"/>
      <c r="F36" s="140"/>
      <c r="G36" s="146"/>
      <c r="H36" s="190"/>
    </row>
    <row r="37" spans="4:8" s="20" customFormat="1" ht="10.5" customHeight="1">
      <c r="D37" s="191"/>
      <c r="E37" s="192" t="s">
        <v>191</v>
      </c>
      <c r="F37" s="193" t="s">
        <v>21</v>
      </c>
      <c r="G37" s="151" t="s">
        <v>183</v>
      </c>
      <c r="H37" s="155" t="s">
        <v>192</v>
      </c>
    </row>
    <row r="38" spans="1:8" s="20" customFormat="1" ht="10.5" customHeight="1">
      <c r="A38" s="133">
        <f>'[1]Data Consolidat'!$F$108</f>
        <v>0</v>
      </c>
      <c r="B38" s="133" t="s">
        <v>290</v>
      </c>
      <c r="D38" s="191"/>
      <c r="E38" s="192" t="s">
        <v>210</v>
      </c>
      <c r="F38" s="191"/>
      <c r="G38" s="151" t="s">
        <v>211</v>
      </c>
      <c r="H38" s="155" t="s">
        <v>212</v>
      </c>
    </row>
    <row r="39" spans="1:8" s="20" customFormat="1" ht="10.5" customHeight="1">
      <c r="A39" s="133" t="s">
        <v>287</v>
      </c>
      <c r="B39" s="133" t="s">
        <v>291</v>
      </c>
      <c r="D39" s="191"/>
      <c r="E39" s="176"/>
      <c r="F39" s="191"/>
      <c r="G39" s="150"/>
      <c r="H39" s="176"/>
    </row>
    <row r="40" spans="1:8" s="20" customFormat="1" ht="10.5" customHeight="1">
      <c r="A40" s="133" t="s">
        <v>288</v>
      </c>
      <c r="B40" s="133" t="s">
        <v>292</v>
      </c>
      <c r="D40" s="191"/>
      <c r="E40" s="184"/>
      <c r="F40" s="157"/>
      <c r="G40" s="160"/>
      <c r="H40" s="184"/>
    </row>
    <row r="41" spans="1:8" s="20" customFormat="1" ht="10.5" customHeight="1">
      <c r="A41" s="133" t="s">
        <v>289</v>
      </c>
      <c r="B41" s="133" t="s">
        <v>293</v>
      </c>
      <c r="D41" s="191"/>
      <c r="E41" s="234" t="str">
        <f>'[1]Data Consolidat'!A137</f>
        <v>Space 1</v>
      </c>
      <c r="F41" s="144"/>
      <c r="G41" s="163">
        <f>'[1]Data Consolidat'!C137</f>
      </c>
      <c r="H41" s="162">
        <f>'[1]Data Consolidat'!D137</f>
      </c>
    </row>
    <row r="42" spans="1:8" s="20" customFormat="1" ht="10.5" customHeight="1">
      <c r="A42" s="135"/>
      <c r="B42" s="135"/>
      <c r="C42" s="135"/>
      <c r="D42" s="157"/>
      <c r="E42" s="234" t="str">
        <f>'[1]Data Consolidat'!A138</f>
        <v>Space 2</v>
      </c>
      <c r="F42" s="144"/>
      <c r="G42" s="163">
        <f>'[1]Data Consolidat'!C138</f>
      </c>
      <c r="H42" s="162">
        <f>'[1]Data Consolidat'!D138</f>
      </c>
    </row>
    <row r="43" spans="1:8" s="20" customFormat="1" ht="10.5" customHeight="1">
      <c r="A43" s="148" t="s">
        <v>260</v>
      </c>
      <c r="B43" s="137"/>
      <c r="C43" s="137"/>
      <c r="D43" s="140"/>
      <c r="E43" s="234" t="str">
        <f>'[1]Data Consolidat'!A139</f>
        <v>Space 3</v>
      </c>
      <c r="F43" s="144"/>
      <c r="G43" s="163">
        <f>'[1]Data Consolidat'!C139</f>
      </c>
      <c r="H43" s="162">
        <f>'[1]Data Consolidat'!D139</f>
      </c>
    </row>
    <row r="44" spans="1:8" s="20" customFormat="1" ht="10.5" customHeight="1">
      <c r="A44" s="133" t="s">
        <v>213</v>
      </c>
      <c r="D44" s="191"/>
      <c r="E44" s="194"/>
      <c r="F44" s="144"/>
      <c r="G44" s="163"/>
      <c r="H44" s="165"/>
    </row>
    <row r="45" spans="1:8" s="20" customFormat="1" ht="10.5" customHeight="1">
      <c r="A45" s="133" t="s">
        <v>214</v>
      </c>
      <c r="D45" s="191"/>
      <c r="E45" s="194"/>
      <c r="F45" s="144"/>
      <c r="G45" s="163"/>
      <c r="H45" s="165"/>
    </row>
    <row r="46" spans="1:8" s="20" customFormat="1" ht="10.5" customHeight="1">
      <c r="A46" s="133" t="s">
        <v>294</v>
      </c>
      <c r="B46" s="133" t="s">
        <v>296</v>
      </c>
      <c r="C46" s="133" t="s">
        <v>298</v>
      </c>
      <c r="D46" s="191"/>
      <c r="E46" s="194" t="s">
        <v>215</v>
      </c>
      <c r="F46" s="187"/>
      <c r="G46" s="144"/>
      <c r="H46" s="220">
        <f>SUM(H41:H45)*12</f>
        <v>0</v>
      </c>
    </row>
    <row r="47" spans="1:8" s="20" customFormat="1" ht="10.5" customHeight="1">
      <c r="A47" s="133" t="s">
        <v>295</v>
      </c>
      <c r="B47" s="133" t="s">
        <v>297</v>
      </c>
      <c r="D47" s="191"/>
      <c r="E47" s="189" t="s">
        <v>216</v>
      </c>
      <c r="F47" s="187"/>
      <c r="G47" s="187"/>
      <c r="H47" s="187"/>
    </row>
    <row r="48" spans="1:8" s="20" customFormat="1" ht="9" customHeight="1">
      <c r="A48" s="135"/>
      <c r="B48" s="135"/>
      <c r="C48" s="135"/>
      <c r="D48" s="157"/>
      <c r="E48" s="146"/>
      <c r="F48" s="145" t="s">
        <v>183</v>
      </c>
      <c r="G48" s="145" t="s">
        <v>192</v>
      </c>
      <c r="H48" s="154" t="s">
        <v>193</v>
      </c>
    </row>
    <row r="49" spans="1:8" s="20" customFormat="1" ht="10.5" customHeight="1">
      <c r="A49" s="141" t="s">
        <v>261</v>
      </c>
      <c r="B49" s="137"/>
      <c r="C49" s="137"/>
      <c r="D49" s="140"/>
      <c r="E49" s="151" t="s">
        <v>177</v>
      </c>
      <c r="F49" s="151" t="s">
        <v>217</v>
      </c>
      <c r="G49" s="151" t="s">
        <v>219</v>
      </c>
      <c r="H49" s="155" t="s">
        <v>221</v>
      </c>
    </row>
    <row r="50" spans="4:8" s="20" customFormat="1" ht="10.5" customHeight="1">
      <c r="D50" s="191"/>
      <c r="E50" s="151" t="s">
        <v>210</v>
      </c>
      <c r="F50" s="151" t="s">
        <v>218</v>
      </c>
      <c r="G50" s="151" t="s">
        <v>220</v>
      </c>
      <c r="H50" s="155" t="s">
        <v>222</v>
      </c>
    </row>
    <row r="51" spans="1:8" s="20" customFormat="1" ht="10.5" customHeight="1">
      <c r="A51" s="133" t="s">
        <v>299</v>
      </c>
      <c r="D51" s="191"/>
      <c r="E51" s="150"/>
      <c r="F51" s="150"/>
      <c r="G51" s="150"/>
      <c r="H51" s="155" t="s">
        <v>223</v>
      </c>
    </row>
    <row r="52" spans="1:8" s="20" customFormat="1" ht="10.5" customHeight="1">
      <c r="A52" s="133" t="s">
        <v>300</v>
      </c>
      <c r="B52" s="133" t="s">
        <v>303</v>
      </c>
      <c r="D52" s="191"/>
      <c r="E52" s="160"/>
      <c r="F52" s="160"/>
      <c r="G52" s="160"/>
      <c r="H52" s="161" t="s">
        <v>194</v>
      </c>
    </row>
    <row r="53" spans="1:8" s="20" customFormat="1" ht="10.5" customHeight="1">
      <c r="A53" s="133" t="s">
        <v>301</v>
      </c>
      <c r="B53" s="133" t="s">
        <v>304</v>
      </c>
      <c r="D53" s="191"/>
      <c r="E53" s="222">
        <f>'[1]Data Consolidat'!A150</f>
      </c>
      <c r="F53" s="219">
        <f>'[1]Data Consolidat'!B150</f>
        <v>0</v>
      </c>
      <c r="G53" s="218">
        <f>'[1]Data Consolidat'!C150</f>
      </c>
      <c r="H53" s="224" t="str">
        <f>'[1]Data Consolidat'!D150</f>
        <v>N/A</v>
      </c>
    </row>
    <row r="54" spans="1:8" s="20" customFormat="1" ht="10.5" customHeight="1">
      <c r="A54" s="303" t="s">
        <v>302</v>
      </c>
      <c r="B54" s="135"/>
      <c r="C54" s="135"/>
      <c r="D54" s="157"/>
      <c r="E54" s="222">
        <f>'[1]Data Consolidat'!A151</f>
        <v>0</v>
      </c>
      <c r="F54" s="219">
        <f>'[1]Data Consolidat'!B151</f>
        <v>0</v>
      </c>
      <c r="G54" s="218">
        <f>'[1]Data Consolidat'!C151</f>
        <v>0</v>
      </c>
      <c r="H54" s="224" t="str">
        <f>'[1]Data Consolidat'!D151</f>
        <v>N/A</v>
      </c>
    </row>
    <row r="55" spans="1:8" s="20" customFormat="1" ht="10.5" customHeight="1">
      <c r="A55" s="195" t="s">
        <v>263</v>
      </c>
      <c r="B55" s="187"/>
      <c r="C55" s="187"/>
      <c r="D55" s="144"/>
      <c r="E55" s="222">
        <f>'[1]Data Consolidat'!A152</f>
        <v>0</v>
      </c>
      <c r="F55" s="219">
        <f>'[1]Data Consolidat'!B152</f>
        <v>0</v>
      </c>
      <c r="G55" s="218">
        <f>'[1]Data Consolidat'!C152</f>
        <v>0</v>
      </c>
      <c r="H55" s="224" t="str">
        <f>'[1]Data Consolidat'!D152</f>
        <v>N/A</v>
      </c>
    </row>
    <row r="56" spans="1:8" s="20" customFormat="1" ht="10.5" customHeight="1">
      <c r="A56" s="196" t="s">
        <v>224</v>
      </c>
      <c r="B56" s="196"/>
      <c r="C56" s="187"/>
      <c r="D56" s="144" t="s">
        <v>225</v>
      </c>
      <c r="E56" s="222">
        <f>'[1]Data Consolidat'!A153</f>
        <v>0</v>
      </c>
      <c r="F56" s="219">
        <f>'[1]Data Consolidat'!B153</f>
        <v>0</v>
      </c>
      <c r="G56" s="218">
        <f>'[1]Data Consolidat'!C153</f>
        <v>0</v>
      </c>
      <c r="H56" s="224" t="str">
        <f>'[1]Data Consolidat'!D153</f>
        <v>N/A</v>
      </c>
    </row>
    <row r="57" spans="1:8" s="20" customFormat="1" ht="10.5" customHeight="1">
      <c r="A57" s="351" t="str">
        <f>'[1]Data Consolidat'!A121</f>
        <v>_</v>
      </c>
      <c r="B57" s="351"/>
      <c r="C57" s="197" t="s">
        <v>22</v>
      </c>
      <c r="D57" s="233" t="str">
        <f>'[1]Data Consolidat'!B121</f>
        <v>_</v>
      </c>
      <c r="E57" s="222">
        <f>'[1]Data Consolidat'!A154</f>
        <v>0</v>
      </c>
      <c r="F57" s="219">
        <f>'[1]Data Consolidat'!B154</f>
        <v>0</v>
      </c>
      <c r="G57" s="218">
        <f>'[1]Data Consolidat'!C154</f>
        <v>0</v>
      </c>
      <c r="H57" s="224" t="str">
        <f>'[1]Data Consolidat'!D154</f>
        <v>N/A</v>
      </c>
    </row>
    <row r="58" spans="1:8" s="20" customFormat="1" ht="10.5" customHeight="1">
      <c r="A58" s="351" t="str">
        <f>'[1]Data Consolidat'!A122</f>
        <v>_</v>
      </c>
      <c r="B58" s="351"/>
      <c r="C58" s="197" t="s">
        <v>22</v>
      </c>
      <c r="D58" s="233" t="str">
        <f>'[1]Data Consolidat'!B122</f>
        <v>_</v>
      </c>
      <c r="E58" s="222">
        <f>'[1]Data Consolidat'!A155</f>
        <v>0</v>
      </c>
      <c r="F58" s="219">
        <f>'[1]Data Consolidat'!B155</f>
        <v>0</v>
      </c>
      <c r="G58" s="218">
        <f>'[1]Data Consolidat'!C155</f>
        <v>0</v>
      </c>
      <c r="H58" s="224" t="str">
        <f>'[1]Data Consolidat'!D155</f>
        <v>N/A</v>
      </c>
    </row>
    <row r="59" spans="1:8" s="20" customFormat="1" ht="10.5" customHeight="1">
      <c r="A59" s="351" t="str">
        <f>'[1]Data Consolidat'!A123</f>
        <v>_</v>
      </c>
      <c r="B59" s="351"/>
      <c r="C59" s="197" t="s">
        <v>22</v>
      </c>
      <c r="D59" s="233" t="str">
        <f>'[1]Data Consolidat'!B123</f>
        <v>_</v>
      </c>
      <c r="E59" s="198"/>
      <c r="F59" s="140"/>
      <c r="G59" s="199" t="s">
        <v>23</v>
      </c>
      <c r="H59" s="137"/>
    </row>
    <row r="60" spans="1:8" s="20" customFormat="1" ht="10.5" customHeight="1">
      <c r="A60" s="351" t="str">
        <f>'[1]Data Consolidat'!A124</f>
        <v>_</v>
      </c>
      <c r="B60" s="351"/>
      <c r="C60" s="197" t="s">
        <v>22</v>
      </c>
      <c r="D60" s="233" t="str">
        <f>'[1]Data Consolidat'!B124</f>
        <v>_</v>
      </c>
      <c r="E60" s="200"/>
      <c r="F60" s="235">
        <f>SUM(F53:F58)</f>
        <v>0</v>
      </c>
      <c r="G60" s="201" t="s">
        <v>19</v>
      </c>
      <c r="H60" s="236">
        <f>F60*12</f>
        <v>0</v>
      </c>
    </row>
    <row r="61" spans="1:8" s="20" customFormat="1" ht="10.5" customHeight="1">
      <c r="A61" s="351" t="str">
        <f>'[1]Data Consolidat'!A125</f>
        <v>_</v>
      </c>
      <c r="B61" s="351"/>
      <c r="C61" s="197" t="s">
        <v>22</v>
      </c>
      <c r="D61" s="233" t="str">
        <f>'[1]Data Consolidat'!B125</f>
        <v>_</v>
      </c>
      <c r="E61" s="189" t="s">
        <v>244</v>
      </c>
      <c r="F61" s="187"/>
      <c r="G61" s="187"/>
      <c r="H61" s="187"/>
    </row>
    <row r="62" spans="1:8" s="20" customFormat="1" ht="10.5" customHeight="1">
      <c r="A62" s="351" t="str">
        <f>'[1]Data Consolidat'!A126</f>
        <v>_</v>
      </c>
      <c r="B62" s="351"/>
      <c r="C62" s="197" t="s">
        <v>22</v>
      </c>
      <c r="D62" s="233" t="str">
        <f>'[1]Data Consolidat'!B126</f>
        <v>_</v>
      </c>
      <c r="E62" s="198" t="s">
        <v>245</v>
      </c>
      <c r="F62" s="202"/>
      <c r="G62" s="202"/>
      <c r="H62" s="203"/>
    </row>
    <row r="63" spans="1:9" s="20" customFormat="1" ht="12.75" customHeight="1">
      <c r="A63" s="351" t="str">
        <f>'[1]Data Consolidat'!A127</f>
        <v>_</v>
      </c>
      <c r="B63" s="351"/>
      <c r="C63" s="197" t="s">
        <v>22</v>
      </c>
      <c r="D63" s="233" t="str">
        <f>'[1]Data Consolidat'!B127</f>
        <v>_</v>
      </c>
      <c r="E63" s="204" t="s">
        <v>226</v>
      </c>
      <c r="F63" s="205"/>
      <c r="G63" s="206"/>
      <c r="H63" s="237">
        <f>'[1]Data Consolidat'!AG45/12</f>
        <v>0</v>
      </c>
      <c r="I63" s="176"/>
    </row>
    <row r="64" spans="1:8" s="20" customFormat="1" ht="10.5" customHeight="1">
      <c r="A64" s="351" t="str">
        <f>'[1]Data Consolidat'!A128</f>
        <v>_</v>
      </c>
      <c r="B64" s="351"/>
      <c r="C64" s="197" t="s">
        <v>22</v>
      </c>
      <c r="D64" s="233" t="str">
        <f>'[1]Data Consolidat'!B128</f>
        <v>_</v>
      </c>
      <c r="E64" s="200" t="s">
        <v>231</v>
      </c>
      <c r="F64" s="207"/>
      <c r="G64" s="208"/>
      <c r="H64" s="209"/>
    </row>
    <row r="65" spans="1:8" s="20" customFormat="1" ht="15">
      <c r="A65" s="210" t="s">
        <v>228</v>
      </c>
      <c r="B65" s="137"/>
      <c r="C65" s="137"/>
      <c r="D65" s="211" t="s">
        <v>230</v>
      </c>
      <c r="E65" s="137"/>
      <c r="F65" s="137"/>
      <c r="G65" s="137"/>
      <c r="H65" s="212" t="s">
        <v>227</v>
      </c>
    </row>
    <row r="66" spans="1:8" s="20" customFormat="1" ht="12.75" customHeight="1">
      <c r="A66" s="213" t="s">
        <v>229</v>
      </c>
      <c r="D66" s="214" t="str">
        <f>('[1]Data Consolidat'!$A$12)</f>
        <v>Rentinc Ver. 6.0</v>
      </c>
      <c r="H66" s="215" t="s">
        <v>232</v>
      </c>
    </row>
    <row r="67" s="20" customFormat="1" ht="15">
      <c r="G67" s="216"/>
    </row>
    <row r="68" s="20" customFormat="1" ht="15"/>
    <row r="69" s="20" customFormat="1" ht="15"/>
    <row r="70" s="20" customFormat="1" ht="15"/>
  </sheetData>
  <sheetProtection/>
  <mergeCells count="16">
    <mergeCell ref="G1:H1"/>
    <mergeCell ref="G27:H27"/>
    <mergeCell ref="G30:H30"/>
    <mergeCell ref="A7:B7"/>
    <mergeCell ref="A33:H33"/>
    <mergeCell ref="C27:D27"/>
    <mergeCell ref="C30:D30"/>
    <mergeCell ref="E7:F7"/>
    <mergeCell ref="A63:B63"/>
    <mergeCell ref="A64:B64"/>
    <mergeCell ref="A57:B57"/>
    <mergeCell ref="A58:B58"/>
    <mergeCell ref="A59:B59"/>
    <mergeCell ref="A60:B60"/>
    <mergeCell ref="A61:B61"/>
    <mergeCell ref="A62:B62"/>
  </mergeCells>
  <printOptions horizontalCentered="1" verticalCentered="1"/>
  <pageMargins left="0.16" right="0.16" top="0.17" bottom="0.33" header="0.21" footer="0.17"/>
  <pageSetup fitToHeight="1" fitToWidth="1" horizontalDpi="300" verticalDpi="300" orientation="portrait" scale="94" r:id="rId3"/>
  <headerFooter alignWithMargins="0">
    <oddFooter>&amp;R&amp;7&amp;F</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MassHousing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Notice of Request to Increase Rents (Vietnamese)</dc:title>
  <dc:subject/>
  <dc:creator>MassHousing</dc:creator>
  <cp:keywords/>
  <dc:description/>
  <cp:lastModifiedBy>Deepak Karamcheti</cp:lastModifiedBy>
  <cp:lastPrinted>2012-02-29T14:50:20Z</cp:lastPrinted>
  <dcterms:created xsi:type="dcterms:W3CDTF">2012-02-27T21:45:12Z</dcterms:created>
  <dcterms:modified xsi:type="dcterms:W3CDTF">2012-10-02T19:21:19Z</dcterms:modified>
  <cp:category/>
  <cp:version/>
  <cp:contentType/>
  <cp:contentStatus/>
</cp:coreProperties>
</file>