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25" yWindow="65356" windowWidth="19320" windowHeight="9675" activeTab="1"/>
  </bookViews>
  <sheets>
    <sheet name="Time_Line" sheetId="1" r:id="rId1"/>
    <sheet name="Post upto 10%" sheetId="2" r:id="rId2"/>
    <sheet name="Post_over_10%" sheetId="3" r:id="rId3"/>
    <sheet name="DHCD SCHD" sheetId="4" r:id="rId4"/>
    <sheet name="236-MRVP" sheetId="5" r:id="rId5"/>
    <sheet name="HUD SCHD" sheetId="6" r:id="rId6"/>
    <sheet name="Sheet1" sheetId="7" r:id="rId7"/>
  </sheets>
  <externalReferences>
    <externalReference r:id="rId10"/>
    <externalReference r:id="rId11"/>
  </externalReferences>
  <definedNames>
    <definedName name="_39">#REF!</definedName>
    <definedName name="_63">#REF!</definedName>
    <definedName name="DHCD_SCHD">'DHCD SCHD'!$A$1:$M$58</definedName>
    <definedName name="HUD_SCHD">'HUD SCHD'!$A$1:$H$63</definedName>
    <definedName name="HUD_SCHEDULE">'HUD SCHD'!$A$1:$H$64</definedName>
    <definedName name="POST_LT10">#REF!</definedName>
    <definedName name="_xlnm.Print_Area" localSheetId="4">'236-MRVP'!$A$1:$M$58</definedName>
    <definedName name="_xlnm.Print_Area" localSheetId="3">'DHCD SCHD'!$A$1:$M$58</definedName>
    <definedName name="_xlnm.Print_Area" localSheetId="5">'HUD SCHD'!$A$1:$H$67</definedName>
    <definedName name="_xlnm.Print_Area" localSheetId="1">'Post upto 10%'!$A$1:$O$113</definedName>
    <definedName name="_xlnm.Print_Area" localSheetId="2">'Post_over_10%'!$B$1:$M$114</definedName>
    <definedName name="_xlnm.Print_Area" localSheetId="0">'Time_Line'!$A$1:$J$56</definedName>
    <definedName name="TIMELINE">'Time_Line'!$A$1:$I$60</definedName>
  </definedNames>
  <calcPr fullCalcOnLoad="1"/>
</workbook>
</file>

<file path=xl/sharedStrings.xml><?xml version="1.0" encoding="utf-8"?>
<sst xmlns="http://schemas.openxmlformats.org/spreadsheetml/2006/main" count="572" uniqueCount="335">
  <si>
    <t>&gt;&gt;&gt;&gt;&gt;&gt;&gt;&gt;&gt;&gt;&gt;&gt;&gt;&gt;&gt;&gt;&gt;&gt;&gt;&gt;&gt;&gt;&gt;&gt;</t>
  </si>
  <si>
    <t xml:space="preserve">NOTE: </t>
  </si>
  <si>
    <t>Varies</t>
  </si>
  <si>
    <t>Last day for Notice to Residents</t>
  </si>
  <si>
    <t>&gt;&gt;&gt;&gt;&gt;&gt;&gt;&gt;&gt;&gt;&gt;&gt;&gt;&gt;&gt;&gt;&gt;&gt;&gt;&gt;&gt;&gt;&gt;</t>
  </si>
  <si>
    <t>The proposed changes in rents are listed below and on the attached rent schedule.</t>
  </si>
  <si>
    <t>PROPOSED</t>
  </si>
  <si>
    <t>MAXIMUM</t>
  </si>
  <si>
    <t>236 RENT</t>
  </si>
  <si>
    <t>13A RENT</t>
  </si>
  <si>
    <t>Director of Multifamily Asset Management</t>
  </si>
  <si>
    <t>MassHousing</t>
  </si>
  <si>
    <t>One Beacon Street, 28th floor</t>
  </si>
  <si>
    <t>Boston</t>
  </si>
  <si>
    <t>MA</t>
  </si>
  <si>
    <t>02108-3110</t>
  </si>
  <si>
    <t>If the agent's request for a rent increase exceeds five percent (5%), or a second meeting was requested ,</t>
  </si>
  <si>
    <t>MassHousing staff will review the request and either deny it, or forward it to the Rent Increase Review  Panel.</t>
  </si>
  <si>
    <t xml:space="preserve"> </t>
  </si>
  <si>
    <t>*</t>
  </si>
  <si>
    <t>MHFA</t>
  </si>
  <si>
    <t>BR</t>
  </si>
  <si>
    <t>Please sign and return this form so that the appropriate notice may be</t>
  </si>
  <si>
    <t>provided to the residents of this development.</t>
  </si>
  <si>
    <t>____________</t>
  </si>
  <si>
    <t>MH#</t>
  </si>
  <si>
    <t>(Col 3 + Col 5)</t>
  </si>
  <si>
    <t>(mm/dd/yyyy)</t>
  </si>
  <si>
    <t>(col 4 sum X 12)*</t>
  </si>
  <si>
    <t>(Col 8 Sum x 12)*</t>
  </si>
  <si>
    <t>1</t>
  </si>
  <si>
    <t>$</t>
  </si>
  <si>
    <t>Orè Lwaye</t>
  </si>
  <si>
    <t>Lwaye Lojeman Ba</t>
  </si>
  <si>
    <t>Depatman Lojeman Etazini</t>
  </si>
  <si>
    <t>Biwo Lojeman</t>
  </si>
  <si>
    <t>OMB No. Apwouve 2502-0012                               (eksp. 8/30/2013</t>
  </si>
  <si>
    <t>ak Devlopman Iben</t>
  </si>
  <si>
    <t>Gade paj 3 pou enstriksyon, Deklarasyon Chaj Piblik  ak egzijans Lwa sou Konfidansyalite</t>
  </si>
  <si>
    <t>Non Pwojè</t>
  </si>
  <si>
    <t xml:space="preserve">Nimewo Pwojè FHA </t>
  </si>
  <si>
    <t xml:space="preserve">Dat lwaye yo pral efektif  (mm/dd/yyyy)        </t>
  </si>
  <si>
    <t xml:space="preserve">Parti A - Lwaye Apatman </t>
  </si>
  <si>
    <t>Montre lwaye aktyèl ou gen entansyon chaje, menm si total lwaye sa yo mwens ke Maksimòm potansyèl Otorize Lwaye Mansyèl.</t>
  </si>
  <si>
    <t>Kolòn 1</t>
  </si>
  <si>
    <t>Tip Inite</t>
  </si>
  <si>
    <t xml:space="preserve">Enkli Inite ki pa </t>
  </si>
  <si>
    <t>pwodwi revni</t>
  </si>
  <si>
    <t>Kolòn 2</t>
  </si>
  <si>
    <t>Kantite</t>
  </si>
  <si>
    <t>Inite</t>
  </si>
  <si>
    <t>Kolòn. 3</t>
  </si>
  <si>
    <t>Lwaye pa Inite</t>
  </si>
  <si>
    <t>Kontra</t>
  </si>
  <si>
    <t xml:space="preserve"> Lwaye yo</t>
  </si>
  <si>
    <t>Kolòn. 4</t>
  </si>
  <si>
    <t>Potansyèl</t>
  </si>
  <si>
    <t>Kontra Lwaye</t>
  </si>
  <si>
    <t>Mansyèl</t>
  </si>
  <si>
    <t>col 2 x col 3</t>
  </si>
  <si>
    <t>Kol 5</t>
  </si>
  <si>
    <t>Alokasyon</t>
  </si>
  <si>
    <t>Sèvis Piblik</t>
  </si>
  <si>
    <t>Dat Efektif</t>
  </si>
  <si>
    <t>Kol 6</t>
  </si>
  <si>
    <t>Lwaye Brit</t>
  </si>
  <si>
    <t>kol 7</t>
  </si>
  <si>
    <t>Lwaye</t>
  </si>
  <si>
    <t>Pa Inite</t>
  </si>
  <si>
    <t>kol 8</t>
  </si>
  <si>
    <t>Potansyèl Lwaye</t>
  </si>
  <si>
    <t>Mache Mansyèl</t>
  </si>
  <si>
    <t xml:space="preserve">                  Lwaye</t>
  </si>
  <si>
    <t xml:space="preserve">               ( Sek 236 </t>
  </si>
  <si>
    <t>Pwojè sèlman )</t>
  </si>
  <si>
    <t>Total Inite</t>
  </si>
  <si>
    <t xml:space="preserve">Potansyèl Kontra Lwaye Mansyèl </t>
  </si>
  <si>
    <t>Ajoute kol 4)*</t>
  </si>
  <si>
    <t>Sibvansyon Fakti:</t>
  </si>
  <si>
    <t xml:space="preserve">Potansyèl Lwaye Mache Mansyèl </t>
  </si>
  <si>
    <t>Ajoute col 8*</t>
  </si>
  <si>
    <t xml:space="preserve">Potansyèl Kontra Lwaye Anyèl  </t>
  </si>
  <si>
    <t>Pwopòsyon Mache Lwaye</t>
  </si>
  <si>
    <t xml:space="preserve">Potansyèl Lwaye Mache Anyèl </t>
  </si>
  <si>
    <t>* Montan sa yo ka pa depase potansyèl  Maksimòm Lwaye Mansyèl  Otorize ki apwouve  nan dènye fèy travay kalkil lwaye oswa ki te mande sou fèy w ap soumèt kounye a.</t>
  </si>
  <si>
    <t>Parti B - Atik ki Enkli nan Lwaye a</t>
  </si>
  <si>
    <t>Parti D - Espas ki pa pwodwi revni</t>
  </si>
  <si>
    <t xml:space="preserve">Frijidè = WI  </t>
  </si>
  <si>
    <t xml:space="preserve">Kapèt = NON   </t>
  </si>
  <si>
    <t>Machin Lave Veso = NON</t>
  </si>
  <si>
    <t>Klimatizè = NON</t>
  </si>
  <si>
    <t xml:space="preserve">Rido = NON  </t>
  </si>
  <si>
    <t>Aparèy pou fatra = NON</t>
  </si>
  <si>
    <t>Lòt=NON</t>
  </si>
  <si>
    <t xml:space="preserve">Kolòn 1 </t>
  </si>
  <si>
    <t>Itilizasyon</t>
  </si>
  <si>
    <t>Kolòn 3</t>
  </si>
  <si>
    <t>Espas 1</t>
  </si>
  <si>
    <t>Espas 2</t>
  </si>
  <si>
    <t>Espas 3</t>
  </si>
  <si>
    <t xml:space="preserve">    Total Pèt Lwaye akoz de Inite ki pa gen Revni  </t>
  </si>
  <si>
    <t>Parti E - Espas Komèsyal (andetay, biwo, garaj, elatriye.)</t>
  </si>
  <si>
    <t>Lwaye mansyèl</t>
  </si>
  <si>
    <t>Sipèfisi</t>
  </si>
  <si>
    <t>An mèt kare</t>
  </si>
  <si>
    <t>Kolòn 4</t>
  </si>
  <si>
    <t>To Lwaye</t>
  </si>
  <si>
    <t>Pa mèt kare</t>
  </si>
  <si>
    <t xml:space="preserve">kol 2 divize pa </t>
  </si>
  <si>
    <t>kolòn 3</t>
  </si>
  <si>
    <t>Total Lwaye Komèsyal</t>
  </si>
  <si>
    <t xml:space="preserve">Parti F - Maksimòm Potansyèl Lwaye Otorize  </t>
  </si>
  <si>
    <t xml:space="preserve">Rantre Maksimòm Potansyèl Lwaye Mansyèl Otorize </t>
  </si>
  <si>
    <t xml:space="preserve">Apati Kalkil Fèy Travay Lwaye  </t>
  </si>
  <si>
    <t>pou ranpli pa  HUD oswa kreditè</t>
  </si>
  <si>
    <t>fòmHUD-92458 (11/05)</t>
  </si>
  <si>
    <t>ref Livrè 4350.1</t>
  </si>
  <si>
    <t>Paj 1 of 3</t>
  </si>
  <si>
    <t xml:space="preserve">               E = Elektrisite;</t>
  </si>
  <si>
    <t xml:space="preserve">              G = Gaz; F = Lwil oswa chabon</t>
  </si>
  <si>
    <t xml:space="preserve">Dlo Cho = 0 </t>
  </si>
  <si>
    <t>Chofaj = 0</t>
  </si>
  <si>
    <t xml:space="preserve">Limyè = E  </t>
  </si>
  <si>
    <t xml:space="preserve">Klimatizè=E  </t>
  </si>
  <si>
    <t>Fou= G</t>
  </si>
  <si>
    <t>Sèvis/Etablisman (Tcheke sa yo ki te enkli nan lwaye a )</t>
  </si>
  <si>
    <t>Ekipman/Mèb nan Inite (Tcheke sa yo ki te enkli nan lwaye a.)</t>
  </si>
  <si>
    <t xml:space="preserve">Pakin=NON  </t>
  </si>
  <si>
    <t>Lesive=NON</t>
  </si>
  <si>
    <t>Pisinn=NON</t>
  </si>
  <si>
    <t>Teren Tenis=NON</t>
  </si>
  <si>
    <t xml:space="preserve">Swen Enfimye= NON  </t>
  </si>
  <si>
    <t xml:space="preserve">Sèvis Entandan=NON  </t>
  </si>
  <si>
    <t>Parti C - Chaj Anplis de Lwaye (egzanp., pakin, kab televizyon, repa)</t>
  </si>
  <si>
    <t>BI:</t>
  </si>
  <si>
    <t>Chaj Mansyèl</t>
  </si>
  <si>
    <t>REV 12/12/2010 - L. Randolph - (Edisyon anvan yo demode)</t>
  </si>
  <si>
    <t xml:space="preserve">Faks de Fòm HUD  92458 Prepare pa Carol Murphy de MHFA </t>
  </si>
  <si>
    <t>Seksyon 13A</t>
  </si>
  <si>
    <t>Asiste</t>
  </si>
  <si>
    <t xml:space="preserve">      DHCD Aktyèl</t>
  </si>
  <si>
    <t>Orè</t>
  </si>
  <si>
    <t>Rekòmande</t>
  </si>
  <si>
    <t xml:space="preserve">   Orè  Apwouve</t>
  </si>
  <si>
    <t xml:space="preserve">Inite </t>
  </si>
  <si>
    <t xml:space="preserve">  Seksyon Total. Inite 13A :</t>
  </si>
  <si>
    <t xml:space="preserve">  Total Inite MRVP:</t>
  </si>
  <si>
    <t>Kontra Otorite Seksyon 13A:</t>
  </si>
  <si>
    <t>Fakti Aktyèl:</t>
  </si>
  <si>
    <t>Nouvo Lwaye Potansyèl Modere</t>
  </si>
  <si>
    <t xml:space="preserve"> Lwaye Modere +Sibvansyon IR:</t>
  </si>
  <si>
    <t xml:space="preserve">         Pwopòsyon Mache Lwaye:</t>
  </si>
  <si>
    <t xml:space="preserve">Kontra Enterè Rediksyon Nivo aktyèl Seksyon  13A </t>
  </si>
  <si>
    <t>Otorite se</t>
  </si>
  <si>
    <t xml:space="preserve">  Chanjman Orè Sèvis Piblik ak Lwaye rekòmande sa a  </t>
  </si>
  <si>
    <t>pa pral afekte nivo aktyèl otorite kontra a.</t>
  </si>
  <si>
    <t xml:space="preserve">SEKSYON 236 AK FÓM CHANJMAN ORÈ SÈVIS PIBLIK  OTORIZE AK LWAYE DEBAZ MRVP  </t>
  </si>
  <si>
    <t>Devlopman Sijè:</t>
  </si>
  <si>
    <t>Nimewo Pwojè MassHousing :</t>
  </si>
  <si>
    <t>Lokasyon Devlopman:</t>
  </si>
  <si>
    <t xml:space="preserve">MassHousing te apwouve yon ogmantasyon de </t>
  </si>
  <si>
    <t>Orè aktyèl ak sa ki rekòmande yo prale konsa:</t>
  </si>
  <si>
    <t>Seksyon 236</t>
  </si>
  <si>
    <t xml:space="preserve">    Orè Aktyèl HUD</t>
  </si>
  <si>
    <t xml:space="preserve">    Ki apwouve</t>
  </si>
  <si>
    <t>Gwosè</t>
  </si>
  <si>
    <t>Chanm</t>
  </si>
  <si>
    <t>Anba</t>
  </si>
  <si>
    <t>Mache</t>
  </si>
  <si>
    <t>(Liy 2)</t>
  </si>
  <si>
    <t>Otorize</t>
  </si>
  <si>
    <t>Anyèl</t>
  </si>
  <si>
    <t>DHCD Apouve:             _____________________________________</t>
  </si>
  <si>
    <t xml:space="preserve">  Direktè oswa Moun ki Chwazi</t>
  </si>
  <si>
    <t>Dat</t>
  </si>
  <si>
    <t>MassHousing Apwouve: _____________________________________</t>
  </si>
  <si>
    <t>Total Seksyon. 236 inite:</t>
  </si>
  <si>
    <t>Total inite MRVP :</t>
  </si>
  <si>
    <t>Kontra Otorite Seksyon 236:</t>
  </si>
  <si>
    <t>* Elijib pou ajisteman lwaye MRVP yo, si nenpòt, te reprezante anwo a .</t>
  </si>
  <si>
    <t xml:space="preserve">Orè Lwaye ak sèvis piblik sa a chanje </t>
  </si>
  <si>
    <t>pral vin efektif nan</t>
  </si>
  <si>
    <t>Tanpri siyen epi retounen fòm sa a kidonk avi apwopriye a kapab founi</t>
  </si>
  <si>
    <t>a rezidan yo nan devlopman sa a.</t>
  </si>
  <si>
    <t>Jodia,</t>
  </si>
  <si>
    <t>a MassHousing. Ajans lan pral pran desizyon final  sou demann nou an pa pita ke</t>
  </si>
  <si>
    <t>March 27, 2012</t>
  </si>
  <si>
    <t>Feb 8, 2012</t>
  </si>
  <si>
    <t xml:space="preserve">      Non Devlopman:</t>
  </si>
  <si>
    <t xml:space="preserve">AVI POU YON DEMANN OGMANTASYON LWAYE  </t>
  </si>
  <si>
    <t>Si demann sa a pou yon ogmantasyon lwaye apwouve pa  MassHousing, nouvo pèman w lan pral vin efektif pa pi bonè ke</t>
  </si>
  <si>
    <t>Yon reyinyon kote Ajans Administrasyon an pral eksplike ogmantasyon lwaye pwopoze a</t>
  </si>
  <si>
    <t>pral fèt nan:</t>
  </si>
  <si>
    <t>Dat Reyinyon:</t>
  </si>
  <si>
    <t xml:space="preserve">Lè Reyinyon: </t>
  </si>
  <si>
    <t>Plas Reyinyon:</t>
  </si>
  <si>
    <t>Ogmantasyon lwaye a nesesè pou rezon ki annaprè yo:</t>
  </si>
  <si>
    <t>Chanjman ki pwopoze nan lwaye yo liste anba ak sou orè lwaye ki atache a.</t>
  </si>
  <si>
    <t>GWOSÈ</t>
  </si>
  <si>
    <t>CHANM</t>
  </si>
  <si>
    <t>LWAYE MANSYÈL PREZAN</t>
  </si>
  <si>
    <t xml:space="preserve">LWAYE </t>
  </si>
  <si>
    <t>DEBAZ</t>
  </si>
  <si>
    <t>SÈVIS PIBLIK</t>
  </si>
  <si>
    <t>Ou ka egzamine ogmantasyon lwaye pwopoze a nan biwo administrasyon nou epi ou kapab soumèt kòmantè alekri nan adrès yo ki liste anba:</t>
  </si>
  <si>
    <t>AJANS</t>
  </si>
  <si>
    <t>AK</t>
  </si>
  <si>
    <t>PWOPRIYETE  / AJAN</t>
  </si>
  <si>
    <t xml:space="preserve">  2. Yon demann alekri pou yon reyinyon ansanm avèk yon ajenda ki te pwopoze te resevwa pa Direktè Jesyon Asset Milti Fanmi </t>
  </si>
  <si>
    <t xml:space="preserve">Non:  </t>
  </si>
  <si>
    <t xml:space="preserve">      pa pita ke:</t>
  </si>
  <si>
    <t xml:space="preserve">Dezyèm reyinyon an, si li te mande, pral fèt pa pi bonè ke </t>
  </si>
  <si>
    <t xml:space="preserve">ak pa pita ke  </t>
  </si>
  <si>
    <t>Rezidan yo ka reprezante pa plis pase senk pòt pawòl. Obsèvatè ka prezan egalman. Ajans lan</t>
  </si>
  <si>
    <t>pral bay avi alekri de lè, dat, ak plas  reyinyon an a rezidan yo ak administrasyon an.</t>
  </si>
  <si>
    <t xml:space="preserve">Si aprè dezyèm reyinyon an, rezidan yo kwè ke pwoblèm yo toujou pa rezoud,  yo ka soumèt yon demann </t>
  </si>
  <si>
    <t>pou parèt devan Manadjè Sr. Portfolio a ki pral deside si yon ogmantasyon lwaye pral otorize.</t>
  </si>
  <si>
    <t xml:space="preserve">Demann alekri a dwe resevwa pa  Direktè Administrasyon Miltifanmi pa pita ke </t>
  </si>
  <si>
    <t>Dènye jou pou rankontre avèk Manadjè Sr. Portfolio se</t>
  </si>
  <si>
    <t>.  Si pa gen dezyèm reyinyon ki mande,</t>
  </si>
  <si>
    <t>pèsonèl MassHousing pral revize demann lan, epi voye l bay Manadjè Sr. Portfolio la.</t>
  </si>
  <si>
    <t xml:space="preserve">Komite Revizyon Règleman Jesyon MassHousing lan pral apwouve, refize oswa ajiste demann lan pa pita ke </t>
  </si>
  <si>
    <t>Rezidan yo pral notifye de desizyon an ak rezon yo  pou apwobasyon, ajisteman,  oswa dezapwobasyon  demann lan.</t>
  </si>
  <si>
    <t xml:space="preserve">Si l apwouve, yon ogmantasyon lwaye pa pral efektif jiska  omwen 30 jou aprè rezidan yo te notifye de ogmantasyon an </t>
  </si>
  <si>
    <t>epi sèlman an-akò avèk tèm Akò Okipasyon nan Pwopriyete a.</t>
  </si>
  <si>
    <t>Nou sètifye ke enfòmasyon ki te soumèt a MassHousing vrè ak kòrèk. Pwosesis ogmantasyon lwaye a pa pral avanse amwens ke</t>
  </si>
  <si>
    <t>enfòmasyon ki te genyen nan demann nou an a MassHousing (eksepte Rejis Lwaye ak enfòmasyon salè endividyèl pral mete disponib</t>
  </si>
  <si>
    <t>pou rezidan yo atravè peryòd kòmantè a.</t>
  </si>
  <si>
    <t>Rezidan yo pral notifye si nou retire demann nou yo  oswa si MassHousing ranvwaye aksyon sou demann nou yo.</t>
  </si>
  <si>
    <t>Siyati: _____________________________________________</t>
  </si>
  <si>
    <t xml:space="preserve">Tit:  </t>
  </si>
  <si>
    <t xml:space="preserve">Non Ajan:  </t>
  </si>
  <si>
    <t xml:space="preserve">Adrès Ajan:  </t>
  </si>
  <si>
    <t xml:space="preserve">Devlopman:  </t>
  </si>
  <si>
    <t>W ap jwenn atache Orè Lwaye DHCD ki pwopoze a ak/oswa paj 1 Orè Lwaye HUD  92458 kòm PAJ 3</t>
  </si>
  <si>
    <t>N ap mande apwobasyon pou ogmante lwaye yo pou rezon ki annaprè yo:</t>
  </si>
  <si>
    <t>Administrasyon an pral bay avi alekri de lè, dat, ak plas reyinyon an a rezidan yo ak Ajans lan.</t>
  </si>
  <si>
    <t>Yon lè ak dat pou reyinyon an pral aranje annaprè men dwe fèt pa pita ke</t>
  </si>
  <si>
    <t xml:space="preserve">Si demann ajan an pou ogmantasyon lwaye  pa depase dis pousan (10%), epi si pa gen yon dezyèm reyinyon ki mande, </t>
  </si>
  <si>
    <t xml:space="preserve">Manadjè Sr. Portfolio MassHousing pral revize demann lan epi refize, apwouve, oswa ajiste pa pita ke </t>
  </si>
  <si>
    <t>enfòmasyon ki te genyen nan demann nou an a MassHousing te rann disponib a rezidan yo atravè</t>
  </si>
  <si>
    <t>peryòd kòmantè a(eksepte Rejis Lwaye ak sit enfòmasyon salè endividyèl).</t>
  </si>
  <si>
    <t>Rezidan yo pral notifye si nou retire demann nou an oswa si  MassHousing ranvwaye aksyon  sou demann nou an.</t>
  </si>
  <si>
    <t xml:space="preserve">, n ap soumèt yon demann pou yon ogmantasyon lwaye  ak/oswa ajisteman nan sèvis piblik ki otorize  </t>
  </si>
  <si>
    <t xml:space="preserve">Yon dezyèm reyinyon pral fèt pa yon Manadjè  MassHousing Asset avèk rezidan yo ak ajan administrasyon an anba sikonstans annaprè yo:  </t>
  </si>
  <si>
    <t xml:space="preserve">  1. Rezidan yo ki te patisipe nan premye reyinyon an  epi kwè ke pwoblèm spesifik yo pa t adrese adekwatman pa pwopriyete/ajan, ak  </t>
  </si>
  <si>
    <t xml:space="preserve">lwaye aktyèl la ak orè otorize Sèvis piblik  pou devlopman sijè a nan </t>
  </si>
  <si>
    <t xml:space="preserve">Komisyonè Lojeman Federal </t>
  </si>
  <si>
    <t xml:space="preserve"> Potansyèl Mache lwaye aplike sèlman nan Seksyon Pwojè 236  yo.</t>
  </si>
  <si>
    <t xml:space="preserve">Seksyon 13A ak Seksyon 236 Ogmantasyon Lwaye Kalandriye Pwosesis </t>
  </si>
  <si>
    <t>Dat efektif pou ogmantasyon lwaye ki pwopoze a :</t>
  </si>
  <si>
    <t>A) Ogmantasyon pa depase 10%</t>
  </si>
  <si>
    <t>AKSYON OBLIGATWA</t>
  </si>
  <si>
    <t>AKSYON OPSYONÈL</t>
  </si>
  <si>
    <t>Afiche Avi ki sòti de Pwopriyetè  / Ajan</t>
  </si>
  <si>
    <t xml:space="preserve">  Afich la pa ka pita ke</t>
  </si>
  <si>
    <t xml:space="preserve">  pou yon ogmantasyon efektif nan  </t>
  </si>
  <si>
    <t xml:space="preserve">Peryòd Kòmantè Rezidan kòmanse </t>
  </si>
  <si>
    <t>Jou 1</t>
  </si>
  <si>
    <t>Jou12</t>
  </si>
  <si>
    <t>Jou 16</t>
  </si>
  <si>
    <t>Jou 30</t>
  </si>
  <si>
    <t>Jou 31</t>
  </si>
  <si>
    <t>Jou 35</t>
  </si>
  <si>
    <t>Jou 38</t>
  </si>
  <si>
    <t>Jou 41</t>
  </si>
  <si>
    <t>Jou 42</t>
  </si>
  <si>
    <t>Jou 45</t>
  </si>
  <si>
    <t>Jou 48</t>
  </si>
  <si>
    <t>Jou 51</t>
  </si>
  <si>
    <t>Efektif nan Jou</t>
  </si>
  <si>
    <t>Premye dat pou premye reyinyon avèk rezidan yo (rekòmande)</t>
  </si>
  <si>
    <t xml:space="preserve">Dat aktyèl pou premye reyinyon avèk rezidan yo </t>
  </si>
  <si>
    <t xml:space="preserve">Dènye dat pou premye reyinyon avèk rezidan yo </t>
  </si>
  <si>
    <t>Peryòd Kòmantè Rezidan fini (dènye jou pou rezidan yo mande yon dezyèm reyinyon)</t>
  </si>
  <si>
    <t>Premye jou pou Dezyèm Reyinyon (si yo mande)</t>
  </si>
  <si>
    <t>Dènye jou pou Dezyèm Reyinyon (si yo mande)</t>
  </si>
  <si>
    <t>Dènye jou pou rezidan yo mande pou rankontre avèk Manadjè Sr.Portfolio(si yo mande)</t>
  </si>
  <si>
    <t>&gt;&gt;&gt;&gt;&gt;&gt;&gt;&gt;&gt;&gt;&gt;&gt;&gt;&gt;&gt;&gt;&gt;&gt;&gt;</t>
  </si>
  <si>
    <t>Dènye jou pou pèsonèl voye pwopozisyon  pou ogmante lwaye a Pwopriyete / Ajan</t>
  </si>
  <si>
    <t>Jou 12</t>
  </si>
  <si>
    <t>Jou31</t>
  </si>
  <si>
    <t>Jou 49</t>
  </si>
  <si>
    <t xml:space="preserve">Dat yo varye </t>
  </si>
  <si>
    <t>Jou 74</t>
  </si>
  <si>
    <t>Jou 78</t>
  </si>
  <si>
    <t xml:space="preserve">Efektif nan Jou </t>
  </si>
  <si>
    <t xml:space="preserve">Dènye jou pou rezidan yo rankontre avèk Manadjè Sr.Portfolio(si yo mande) </t>
  </si>
  <si>
    <t xml:space="preserve">Dènye jou pou  Prezantasyon Pwopozisyon ogmantasyon Lwaye a Manadjè  Sr. Portfolio </t>
  </si>
  <si>
    <t>Dènye jou pou Apwobasyon Final Ajans lan / Refi pou demann lan</t>
  </si>
  <si>
    <t xml:space="preserve">Dat Efektif pou ogmante lwaye </t>
  </si>
  <si>
    <t xml:space="preserve">   Afich la pa ka pita ke</t>
  </si>
  <si>
    <t xml:space="preserve">   pou yon ogmantasyon efektif nan </t>
  </si>
  <si>
    <t>B.) Ogmantasyon depase 10%</t>
  </si>
  <si>
    <t>Afiche Avi ki sòti de Pwopriyetè / Ajan peryòd kòmantè rezidan kòmanse</t>
  </si>
  <si>
    <t>Premye dat pou premye reyinyon avèk rezidan yo</t>
  </si>
  <si>
    <t xml:space="preserve">Dènye jou pou Pèsonèl voye pwopozisyon bay Sipèvizè pou revizyon  </t>
  </si>
  <si>
    <t xml:space="preserve">Rekòmandasyon Manadjè Sr. Portfolio voye a Jesyon Règleman Komite Revizyon </t>
  </si>
  <si>
    <t xml:space="preserve">Ajenda Reyinyon voye a  MPRC, jeneralman le Jedi anvan reyinyon an  </t>
  </si>
  <si>
    <t>Reyinyon MPRC, jeneralman fèt nan Mèkredi de chak mwa month</t>
  </si>
  <si>
    <t>Dènye jou pou desizyon Ajans lan pou apwouve oswa refize demann yo</t>
  </si>
  <si>
    <t xml:space="preserve">Dènye jou pou Avi a Rezidan yo </t>
  </si>
  <si>
    <t xml:space="preserve">Dat Efektif pou ogmantasyon lwaye  </t>
  </si>
  <si>
    <t>Varye</t>
  </si>
  <si>
    <t xml:space="preserve"> Non Devlopman:</t>
  </si>
  <si>
    <t>xxx</t>
  </si>
  <si>
    <t xml:space="preserve">Si demann sa a pou yon ogmantasyon lwaye apwouve pa  MassHousing, </t>
  </si>
  <si>
    <t>nouvo pèman w lan pral vin efektif pa pi bonè ke</t>
  </si>
  <si>
    <t>XXX</t>
  </si>
  <si>
    <t>MAKSIMÓM</t>
  </si>
  <si>
    <t xml:space="preserve">Rezidan yo ka reprezante pa plis pase senk pòt pawòl. Obsèvatè ka prezan egalman. </t>
  </si>
  <si>
    <t xml:space="preserve">lwaye aktyèl la ak orè otorize Sèvis piblik  </t>
  </si>
  <si>
    <t xml:space="preserve">pou devlopman sijè a nan </t>
  </si>
  <si>
    <t>Kontra Enterè Rediksyon Nivo aktyèl Seksyon  236</t>
  </si>
  <si>
    <t>(menm sa yo ki pa enkli nan lwaye a), rantre E, F, oswa G sou liy dèyè atik sa ):</t>
  </si>
  <si>
    <t xml:space="preserve">Sèvis Piblik: (Tcheke sa yo ki te enkli nan lwaye a.  Pou chak atik, </t>
  </si>
  <si>
    <t>OGMANTASYON</t>
  </si>
  <si>
    <t>OGMANTASYON MANSYÈL PWOPOZE</t>
  </si>
  <si>
    <t>LWAYE</t>
  </si>
  <si>
    <t>POUSANTAJ / WO</t>
  </si>
  <si>
    <t>POUSANTAJ / W</t>
  </si>
  <si>
    <t>LWAYE 236</t>
  </si>
  <si>
    <t>PWOPOZE</t>
  </si>
  <si>
    <t>LWAYE 13 A</t>
  </si>
  <si>
    <t xml:space="preserve">  LWAYE 236</t>
  </si>
  <si>
    <t>ALOKASYON</t>
  </si>
  <si>
    <t>LWAYE MANSYÈL PWOPOZE</t>
  </si>
  <si>
    <t xml:space="preserve">SEKSYON 13A AK FÓM CHANJMAN ORÈ ALSÈVIS PIBLIK  OTORIZE AK LWAYE DEBAZ MRVP </t>
  </si>
  <si>
    <t>Sifizaman</t>
  </si>
  <si>
    <t>Wo</t>
  </si>
  <si>
    <t>Itilize vèsyon sa a si demann ogmantasyon lwaye a se 10% oswa mwens.</t>
  </si>
  <si>
    <t>Lè Reyinyon:</t>
  </si>
  <si>
    <r>
      <t>MAKSIM</t>
    </r>
    <r>
      <rPr>
        <sz val="10"/>
        <rFont val="Calibri"/>
        <family val="2"/>
      </rPr>
      <t>Ó</t>
    </r>
    <r>
      <rPr>
        <sz val="8.1"/>
        <rFont val="Arial"/>
        <family val="2"/>
      </rPr>
      <t>M</t>
    </r>
  </si>
  <si>
    <t>* Elijib pou ajisteman lwaye MRVP yo, si nenpòt, te reprezante anwo a.</t>
  </si>
  <si>
    <t>Itilize vèsyon sa a si demann ogmantasyon lwaye a piwo ke 10%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</si>
</sst>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mmm\-yy_)"/>
    <numFmt numFmtId="166" formatCode="mm/dd/yy_)"/>
    <numFmt numFmtId="167" formatCode="0_)"/>
    <numFmt numFmtId="168" formatCode="0.0000_)"/>
    <numFmt numFmtId="169" formatCode="0.0%"/>
    <numFmt numFmtId="170" formatCode="&quot;$&quot;#,##0"/>
    <numFmt numFmtId="171" formatCode="mmm\-dd\-yyyy"/>
    <numFmt numFmtId="172" formatCode="mmm\-dd\-yy"/>
    <numFmt numFmtId="173" formatCode="mmm\-dd\-yyyy_)"/>
    <numFmt numFmtId="174" formatCode="&quot;$&quot;#,##0.00"/>
    <numFmt numFmtId="175" formatCode="mmmm\-yy"/>
    <numFmt numFmtId="176" formatCode="&quot;$&quot;#,##0.0_);\(&quot;$&quot;#,##0.0\)"/>
    <numFmt numFmtId="177" formatCode="mmmm\-dd\-yyyy"/>
    <numFmt numFmtId="178" formatCode="mmmm\ dd\,\ yyyy_)"/>
    <numFmt numFmtId="179" formatCode="mmm\ dd\,\ yyyy"/>
    <numFmt numFmtId="180" formatCode="mmmm\ d\,\ yyyy"/>
    <numFmt numFmtId="181" formatCode="m/d"/>
    <numFmt numFmtId="182" formatCode="0.00000%"/>
    <numFmt numFmtId="183" formatCode="0.00000"/>
    <numFmt numFmtId="184" formatCode="mm/dd/yyyy_)"/>
    <numFmt numFmtId="185" formatCode=";;;"/>
    <numFmt numFmtId="186" formatCode="_(&quot;$&quot;* #,##0_);_(&quot;$&quot;* \(#,##0\);_(&quot;$&quot;* &quot;-&quot;??_);_(@_)"/>
    <numFmt numFmtId="187" formatCode="mmm\-yyyy"/>
    <numFmt numFmtId="188" formatCode="_(&quot;$&quot;* #,##0.0_);_(&quot;$&quot;* \(#,##0.0\);_(&quot;$&quot;* &quot;-&quot;??_);_(@_)"/>
    <numFmt numFmtId="189" formatCode="0.0"/>
    <numFmt numFmtId="190" formatCode="&quot;$&quot;#,##0.0"/>
    <numFmt numFmtId="191" formatCode="mmm\ dd\,\ 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mmm\ d\,\ yyyy"/>
    <numFmt numFmtId="196" formatCode="mm/dd/yy"/>
    <numFmt numFmtId="197" formatCode="m/d/yy"/>
    <numFmt numFmtId="198" formatCode="00000\-0000"/>
    <numFmt numFmtId="199" formatCode="[$-409]dddd\,\ mmmm\ dd\,\ yyyy"/>
    <numFmt numFmtId="200" formatCode="mm/dd/yy;@"/>
    <numFmt numFmtId="201" formatCode="mm\-dd\-yy"/>
    <numFmt numFmtId="202" formatCode="mmm\-dd\-yy_)"/>
    <numFmt numFmtId="203" formatCode="mm/dd/yyyy"/>
    <numFmt numFmtId="204" formatCode="#,##0.000"/>
    <numFmt numFmtId="205" formatCode="#,##0.0000"/>
    <numFmt numFmtId="206" formatCode="&quot;$&quot;#,##0.000"/>
    <numFmt numFmtId="207" formatCode="&quot;$&quot;#,##0.0000"/>
    <numFmt numFmtId="208" formatCode="&quot;$&quot;#,##0.000_);\(&quot;$&quot;#,##0.000\)"/>
    <numFmt numFmtId="209" formatCode="&quot;$&quot;#,##0.0000_);\(&quot;$&quot;#,##0.0000\)"/>
    <numFmt numFmtId="210" formatCode="[$€-2]\ #,##0.00_);[Red]\([$€-2]\ #,##0.00\)"/>
    <numFmt numFmtId="211" formatCode="[$-409]mmmm\ d\,\ yyyy;@"/>
    <numFmt numFmtId="212" formatCode="[$-F800]dddd\,\ mmmm\ dd\,\ yyyy"/>
    <numFmt numFmtId="213" formatCode="&quot;$&quot;#,##0.00000_);\(&quot;$&quot;#,##0.00000\)"/>
    <numFmt numFmtId="214" formatCode="mm\ /\ dd\ /\ yyyy_)"/>
    <numFmt numFmtId="215" formatCode="0.0000"/>
    <numFmt numFmtId="216" formatCode="&quot;$&quot;#,##0.000000_);\(&quot;$&quot;#,##0.000000\)"/>
  </numFmts>
  <fonts count="61">
    <font>
      <sz val="12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7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9.7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sz val="7.5"/>
      <name val="Arial"/>
      <family val="2"/>
    </font>
    <font>
      <sz val="14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7"/>
      <name val="Arial"/>
      <family val="2"/>
    </font>
    <font>
      <b/>
      <i/>
      <sz val="12"/>
      <color indexed="17"/>
      <name val="Arial"/>
      <family val="2"/>
    </font>
    <font>
      <sz val="10"/>
      <color indexed="17"/>
      <name val="Arial"/>
      <family val="2"/>
    </font>
    <font>
      <b/>
      <sz val="14"/>
      <color indexed="17"/>
      <name val="Arial"/>
      <family val="2"/>
    </font>
    <font>
      <sz val="11"/>
      <color indexed="17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i/>
      <sz val="12"/>
      <name val="Arial"/>
      <family val="2"/>
    </font>
    <font>
      <sz val="12"/>
      <color indexed="8"/>
      <name val="Arial"/>
      <family val="2"/>
    </font>
    <font>
      <sz val="10"/>
      <name val="Calibri"/>
      <family val="2"/>
    </font>
    <font>
      <sz val="8.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i/>
      <sz val="12"/>
      <color indexed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8"/>
      </patternFill>
    </fill>
    <fill>
      <patternFill patternType="gray125">
        <fgColor indexed="22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18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1" applyNumberFormat="0" applyAlignment="0" applyProtection="0"/>
    <xf numFmtId="0" fontId="6" fillId="1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8" borderId="0" applyNumberFormat="0" applyBorder="0" applyAlignment="0" applyProtection="0"/>
    <xf numFmtId="0" fontId="0" fillId="4" borderId="7" applyNumberFormat="0" applyFont="0" applyAlignment="0" applyProtection="0"/>
    <xf numFmtId="0" fontId="17" fillId="2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72">
    <xf numFmtId="181" fontId="0" fillId="0" borderId="0" xfId="0" applyAlignment="1">
      <alignment/>
    </xf>
    <xf numFmtId="0" fontId="0" fillId="0" borderId="0" xfId="0" applyNumberFormat="1" applyFill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0" fillId="0" borderId="12" xfId="0" applyNumberForma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22" fillId="0" borderId="0" xfId="0" applyNumberFormat="1" applyFont="1" applyFill="1" applyAlignment="1">
      <alignment vertical="center"/>
    </xf>
    <xf numFmtId="0" fontId="23" fillId="0" borderId="0" xfId="0" applyNumberFormat="1" applyFont="1" applyFill="1" applyAlignment="1">
      <alignment vertical="center"/>
    </xf>
    <xf numFmtId="1" fontId="0" fillId="0" borderId="0" xfId="0" applyNumberFormat="1" applyFill="1" applyAlignment="1">
      <alignment horizontal="center" vertical="center"/>
    </xf>
    <xf numFmtId="0" fontId="0" fillId="0" borderId="14" xfId="0" applyNumberFormat="1" applyFill="1" applyBorder="1" applyAlignment="1">
      <alignment vertical="center"/>
    </xf>
    <xf numFmtId="0" fontId="0" fillId="0" borderId="15" xfId="0" applyNumberForma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0" fillId="0" borderId="17" xfId="0" applyNumberFormat="1" applyFill="1" applyBorder="1" applyAlignment="1">
      <alignment vertical="center"/>
    </xf>
    <xf numFmtId="185" fontId="0" fillId="0" borderId="0" xfId="0" applyNumberFormat="1" applyFill="1" applyAlignment="1">
      <alignment vertical="center"/>
    </xf>
    <xf numFmtId="1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24" fillId="0" borderId="0" xfId="0" applyNumberFormat="1" applyFont="1" applyFill="1" applyAlignment="1">
      <alignment vertical="center"/>
    </xf>
    <xf numFmtId="0" fontId="0" fillId="0" borderId="12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23" fillId="0" borderId="0" xfId="0" applyNumberFormat="1" applyFont="1" applyFill="1" applyAlignment="1" applyProtection="1">
      <alignment vertical="center"/>
      <protection/>
    </xf>
    <xf numFmtId="171" fontId="23" fillId="0" borderId="0" xfId="0" applyNumberFormat="1" applyFont="1" applyFill="1" applyAlignment="1" applyProtection="1">
      <alignment horizontal="left" vertical="center"/>
      <protection/>
    </xf>
    <xf numFmtId="171" fontId="23" fillId="0" borderId="0" xfId="0" applyNumberFormat="1" applyFont="1" applyFill="1" applyAlignment="1" applyProtection="1">
      <alignment vertical="center"/>
      <protection/>
    </xf>
    <xf numFmtId="18" fontId="23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 applyProtection="1">
      <alignment vertical="center"/>
      <protection/>
    </xf>
    <xf numFmtId="0" fontId="0" fillId="0" borderId="24" xfId="0" applyNumberFormat="1" applyFill="1" applyBorder="1" applyAlignment="1" applyProtection="1">
      <alignment vertical="center"/>
      <protection/>
    </xf>
    <xf numFmtId="1" fontId="23" fillId="0" borderId="0" xfId="0" applyNumberFormat="1" applyFont="1" applyFill="1" applyAlignment="1" applyProtection="1">
      <alignment vertical="center"/>
      <protection/>
    </xf>
    <xf numFmtId="1" fontId="23" fillId="0" borderId="0" xfId="0" applyNumberFormat="1" applyFont="1" applyFill="1" applyAlignment="1" applyProtection="1">
      <alignment horizontal="center" vertical="center" wrapText="1"/>
      <protection/>
    </xf>
    <xf numFmtId="1" fontId="23" fillId="0" borderId="0" xfId="0" applyNumberFormat="1" applyFont="1" applyFill="1" applyAlignment="1" applyProtection="1">
      <alignment horizontal="center" vertical="center"/>
      <protection/>
    </xf>
    <xf numFmtId="9" fontId="23" fillId="0" borderId="0" xfId="0" applyNumberFormat="1" applyFont="1" applyFill="1" applyAlignment="1" applyProtection="1">
      <alignment horizontal="center" vertical="center"/>
      <protection/>
    </xf>
    <xf numFmtId="9" fontId="23" fillId="0" borderId="0" xfId="0" applyNumberFormat="1" applyFont="1" applyFill="1" applyAlignment="1" applyProtection="1">
      <alignment horizontal="center" vertical="center" wrapText="1"/>
      <protection/>
    </xf>
    <xf numFmtId="1" fontId="0" fillId="0" borderId="0" xfId="0" applyNumberFormat="1" applyFill="1" applyAlignment="1" applyProtection="1">
      <alignment horizontal="center" vertical="center" wrapText="1"/>
      <protection/>
    </xf>
    <xf numFmtId="1" fontId="23" fillId="0" borderId="25" xfId="0" applyNumberFormat="1" applyFont="1" applyFill="1" applyBorder="1" applyAlignment="1" applyProtection="1">
      <alignment vertical="center"/>
      <protection/>
    </xf>
    <xf numFmtId="1" fontId="23" fillId="0" borderId="25" xfId="0" applyNumberFormat="1" applyFont="1" applyFill="1" applyBorder="1" applyAlignment="1" applyProtection="1">
      <alignment horizontal="center" vertical="center"/>
      <protection/>
    </xf>
    <xf numFmtId="9" fontId="23" fillId="0" borderId="25" xfId="0" applyNumberFormat="1" applyFont="1" applyFill="1" applyBorder="1" applyAlignment="1" applyProtection="1">
      <alignment horizontal="center" vertical="center"/>
      <protection/>
    </xf>
    <xf numFmtId="1" fontId="0" fillId="0" borderId="25" xfId="0" applyNumberForma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Alignment="1" applyProtection="1">
      <alignment horizontal="center" vertical="center"/>
      <protection/>
    </xf>
    <xf numFmtId="185" fontId="0" fillId="0" borderId="0" xfId="0" applyNumberFormat="1" applyFill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9" fontId="23" fillId="0" borderId="25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>
      <alignment vertical="center"/>
    </xf>
    <xf numFmtId="171" fontId="29" fillId="0" borderId="0" xfId="0" applyNumberFormat="1" applyFont="1" applyFill="1" applyAlignment="1">
      <alignment horizontal="left" vertical="center"/>
    </xf>
    <xf numFmtId="0" fontId="0" fillId="0" borderId="26" xfId="0" applyNumberFormat="1" applyFill="1" applyBorder="1" applyAlignment="1">
      <alignment vertical="center"/>
    </xf>
    <xf numFmtId="0" fontId="0" fillId="0" borderId="27" xfId="0" applyNumberFormat="1" applyFill="1" applyBorder="1" applyAlignment="1">
      <alignment vertical="center"/>
    </xf>
    <xf numFmtId="0" fontId="0" fillId="0" borderId="28" xfId="0" applyNumberFormat="1" applyFill="1" applyBorder="1" applyAlignment="1">
      <alignment vertical="center"/>
    </xf>
    <xf numFmtId="0" fontId="0" fillId="0" borderId="29" xfId="0" applyNumberFormat="1" applyFill="1" applyBorder="1" applyAlignment="1">
      <alignment vertical="center"/>
    </xf>
    <xf numFmtId="0" fontId="29" fillId="0" borderId="29" xfId="0" applyNumberFormat="1" applyFont="1" applyFill="1" applyBorder="1" applyAlignment="1">
      <alignment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0" fillId="0" borderId="30" xfId="0" applyNumberFormat="1" applyFill="1" applyBorder="1" applyAlignment="1">
      <alignment vertical="center"/>
    </xf>
    <xf numFmtId="0" fontId="0" fillId="0" borderId="31" xfId="0" applyNumberFormat="1" applyFill="1" applyBorder="1" applyAlignment="1">
      <alignment vertical="center"/>
    </xf>
    <xf numFmtId="1" fontId="29" fillId="0" borderId="28" xfId="0" applyNumberFormat="1" applyFont="1" applyFill="1" applyBorder="1" applyAlignment="1">
      <alignment horizontal="center" vertical="center"/>
    </xf>
    <xf numFmtId="5" fontId="29" fillId="0" borderId="29" xfId="0" applyNumberFormat="1" applyFont="1" applyFill="1" applyBorder="1" applyAlignment="1">
      <alignment horizontal="center" vertical="center"/>
    </xf>
    <xf numFmtId="1" fontId="29" fillId="0" borderId="0" xfId="0" applyNumberFormat="1" applyFont="1" applyFill="1" applyAlignment="1">
      <alignment horizontal="center" vertical="center"/>
    </xf>
    <xf numFmtId="5" fontId="29" fillId="0" borderId="11" xfId="0" applyNumberFormat="1" applyFont="1" applyFill="1" applyBorder="1" applyAlignment="1">
      <alignment horizontal="center" vertical="center"/>
    </xf>
    <xf numFmtId="0" fontId="0" fillId="0" borderId="32" xfId="0" applyNumberFormat="1" applyFill="1" applyBorder="1" applyAlignment="1">
      <alignment vertical="center"/>
    </xf>
    <xf numFmtId="0" fontId="0" fillId="0" borderId="33" xfId="0" applyNumberFormat="1" applyFill="1" applyBorder="1" applyAlignment="1">
      <alignment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right" vertical="center"/>
    </xf>
    <xf numFmtId="0" fontId="30" fillId="0" borderId="0" xfId="0" applyNumberFormat="1" applyFont="1" applyFill="1" applyAlignment="1" quotePrefix="1">
      <alignment horizontal="right" vertical="top"/>
    </xf>
    <xf numFmtId="0" fontId="0" fillId="18" borderId="0" xfId="0" applyNumberFormat="1" applyFill="1" applyAlignment="1">
      <alignment vertical="center"/>
    </xf>
    <xf numFmtId="171" fontId="22" fillId="0" borderId="0" xfId="0" applyNumberFormat="1" applyFont="1" applyFill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 vertical="center"/>
      <protection/>
    </xf>
    <xf numFmtId="171" fontId="22" fillId="0" borderId="0" xfId="0" applyNumberFormat="1" applyFont="1" applyFill="1" applyAlignment="1" applyProtection="1">
      <alignment horizontal="left" vertical="center"/>
      <protection/>
    </xf>
    <xf numFmtId="0" fontId="31" fillId="0" borderId="0" xfId="0" applyNumberFormat="1" applyFont="1" applyFill="1" applyAlignment="1" applyProtection="1">
      <alignment horizontal="left" vertical="center"/>
      <protection/>
    </xf>
    <xf numFmtId="185" fontId="31" fillId="0" borderId="0" xfId="0" applyNumberFormat="1" applyFont="1" applyFill="1" applyAlignment="1" applyProtection="1">
      <alignment vertical="center"/>
      <protection/>
    </xf>
    <xf numFmtId="0" fontId="33" fillId="0" borderId="0" xfId="0" applyNumberFormat="1" applyFont="1" applyFill="1" applyAlignment="1" applyProtection="1">
      <alignment vertical="center"/>
      <protection/>
    </xf>
    <xf numFmtId="0" fontId="34" fillId="0" borderId="0" xfId="0" applyNumberFormat="1" applyFont="1" applyFill="1" applyAlignment="1" applyProtection="1">
      <alignment vertical="center"/>
      <protection/>
    </xf>
    <xf numFmtId="0" fontId="34" fillId="0" borderId="0" xfId="0" applyNumberFormat="1" applyFont="1" applyFill="1" applyAlignment="1">
      <alignment vertical="center"/>
    </xf>
    <xf numFmtId="0" fontId="35" fillId="0" borderId="0" xfId="0" applyNumberFormat="1" applyFont="1" applyFill="1" applyAlignment="1">
      <alignment vertical="center"/>
    </xf>
    <xf numFmtId="0" fontId="36" fillId="0" borderId="0" xfId="0" applyNumberFormat="1" applyFont="1" applyFill="1" applyAlignment="1">
      <alignment vertical="center"/>
    </xf>
    <xf numFmtId="0" fontId="34" fillId="0" borderId="24" xfId="0" applyNumberFormat="1" applyFont="1" applyFill="1" applyBorder="1" applyAlignment="1" applyProtection="1">
      <alignment vertical="center"/>
      <protection/>
    </xf>
    <xf numFmtId="171" fontId="38" fillId="0" borderId="0" xfId="0" applyNumberFormat="1" applyFont="1" applyFill="1" applyAlignment="1" applyProtection="1">
      <alignment horizontal="left" vertical="center"/>
      <protection/>
    </xf>
    <xf numFmtId="0" fontId="39" fillId="0" borderId="0" xfId="0" applyNumberFormat="1" applyFont="1" applyFill="1" applyAlignment="1">
      <alignment vertical="center"/>
    </xf>
    <xf numFmtId="0" fontId="34" fillId="0" borderId="27" xfId="0" applyNumberFormat="1" applyFont="1" applyFill="1" applyBorder="1" applyAlignment="1">
      <alignment vertical="center"/>
    </xf>
    <xf numFmtId="0" fontId="34" fillId="0" borderId="11" xfId="0" applyNumberFormat="1" applyFont="1" applyFill="1" applyBorder="1" applyAlignment="1">
      <alignment vertical="center"/>
    </xf>
    <xf numFmtId="0" fontId="34" fillId="0" borderId="12" xfId="0" applyNumberFormat="1" applyFont="1" applyFill="1" applyBorder="1" applyAlignment="1">
      <alignment vertical="center"/>
    </xf>
    <xf numFmtId="0" fontId="34" fillId="0" borderId="31" xfId="0" applyNumberFormat="1" applyFont="1" applyFill="1" applyBorder="1" applyAlignment="1">
      <alignment vertical="center"/>
    </xf>
    <xf numFmtId="0" fontId="34" fillId="0" borderId="30" xfId="0" applyNumberFormat="1" applyFont="1" applyFill="1" applyBorder="1" applyAlignment="1">
      <alignment vertical="center"/>
    </xf>
    <xf numFmtId="0" fontId="39" fillId="0" borderId="29" xfId="0" applyNumberFormat="1" applyFont="1" applyFill="1" applyBorder="1" applyAlignment="1">
      <alignment vertical="center"/>
    </xf>
    <xf numFmtId="0" fontId="34" fillId="0" borderId="10" xfId="0" applyNumberFormat="1" applyFont="1" applyFill="1" applyBorder="1" applyAlignment="1">
      <alignment vertical="center"/>
    </xf>
    <xf numFmtId="0" fontId="34" fillId="0" borderId="13" xfId="0" applyNumberFormat="1" applyFont="1" applyFill="1" applyBorder="1" applyAlignment="1">
      <alignment vertical="center"/>
    </xf>
    <xf numFmtId="0" fontId="34" fillId="0" borderId="35" xfId="0" applyNumberFormat="1" applyFont="1" applyFill="1" applyBorder="1" applyAlignment="1">
      <alignment vertical="center"/>
    </xf>
    <xf numFmtId="0" fontId="34" fillId="0" borderId="36" xfId="0" applyNumberFormat="1" applyFont="1" applyFill="1" applyBorder="1" applyAlignment="1">
      <alignment vertical="center"/>
    </xf>
    <xf numFmtId="0" fontId="40" fillId="0" borderId="37" xfId="0" applyNumberFormat="1" applyFont="1" applyFill="1" applyBorder="1" applyAlignment="1">
      <alignment vertical="center"/>
    </xf>
    <xf numFmtId="0" fontId="40" fillId="0" borderId="10" xfId="0" applyNumberFormat="1" applyFont="1" applyFill="1" applyBorder="1" applyAlignment="1">
      <alignment vertical="center"/>
    </xf>
    <xf numFmtId="0" fontId="34" fillId="0" borderId="33" xfId="0" applyNumberFormat="1" applyFont="1" applyFill="1" applyBorder="1" applyAlignment="1">
      <alignment vertical="center"/>
    </xf>
    <xf numFmtId="0" fontId="40" fillId="0" borderId="34" xfId="0" applyNumberFormat="1" applyFont="1" applyFill="1" applyBorder="1" applyAlignment="1">
      <alignment vertical="center"/>
    </xf>
    <xf numFmtId="5" fontId="40" fillId="0" borderId="38" xfId="0" applyNumberFormat="1" applyFont="1" applyFill="1" applyBorder="1" applyAlignment="1">
      <alignment horizontal="center" vertical="center"/>
    </xf>
    <xf numFmtId="0" fontId="37" fillId="0" borderId="37" xfId="0" applyNumberFormat="1" applyFont="1" applyFill="1" applyBorder="1" applyAlignment="1">
      <alignment horizontal="center" vertical="center"/>
    </xf>
    <xf numFmtId="0" fontId="40" fillId="0" borderId="39" xfId="0" applyNumberFormat="1" applyFont="1" applyFill="1" applyBorder="1" applyAlignment="1">
      <alignment horizontal="center" vertical="center"/>
    </xf>
    <xf numFmtId="0" fontId="41" fillId="0" borderId="39" xfId="0" applyNumberFormat="1" applyFont="1" applyFill="1" applyBorder="1" applyAlignment="1">
      <alignment horizontal="center" vertical="center"/>
    </xf>
    <xf numFmtId="0" fontId="40" fillId="0" borderId="38" xfId="0" applyNumberFormat="1" applyFont="1" applyFill="1" applyBorder="1" applyAlignment="1">
      <alignment horizontal="center" vertical="center"/>
    </xf>
    <xf numFmtId="0" fontId="37" fillId="0" borderId="37" xfId="0" applyNumberFormat="1" applyFont="1" applyFill="1" applyBorder="1" applyAlignment="1">
      <alignment vertical="center"/>
    </xf>
    <xf numFmtId="0" fontId="35" fillId="0" borderId="36" xfId="0" applyNumberFormat="1" applyFont="1" applyFill="1" applyBorder="1" applyAlignment="1">
      <alignment vertical="center"/>
    </xf>
    <xf numFmtId="0" fontId="34" fillId="0" borderId="39" xfId="0" applyNumberFormat="1" applyFont="1" applyFill="1" applyBorder="1" applyAlignment="1">
      <alignment vertical="center"/>
    </xf>
    <xf numFmtId="0" fontId="34" fillId="0" borderId="38" xfId="0" applyNumberFormat="1" applyFont="1" applyFill="1" applyBorder="1" applyAlignment="1">
      <alignment vertical="center"/>
    </xf>
    <xf numFmtId="0" fontId="40" fillId="0" borderId="35" xfId="0" applyNumberFormat="1" applyFont="1" applyFill="1" applyBorder="1" applyAlignment="1">
      <alignment horizontal="center" vertical="center"/>
    </xf>
    <xf numFmtId="0" fontId="34" fillId="19" borderId="40" xfId="0" applyNumberFormat="1" applyFont="1" applyFill="1" applyBorder="1" applyAlignment="1">
      <alignment vertical="center"/>
    </xf>
    <xf numFmtId="0" fontId="34" fillId="19" borderId="35" xfId="0" applyNumberFormat="1" applyFont="1" applyFill="1" applyBorder="1" applyAlignment="1">
      <alignment vertical="center"/>
    </xf>
    <xf numFmtId="0" fontId="40" fillId="0" borderId="33" xfId="0" applyNumberFormat="1" applyFont="1" applyFill="1" applyBorder="1" applyAlignment="1">
      <alignment vertical="center"/>
    </xf>
    <xf numFmtId="0" fontId="34" fillId="19" borderId="32" xfId="0" applyNumberFormat="1" applyFont="1" applyFill="1" applyBorder="1" applyAlignment="1">
      <alignment vertical="center"/>
    </xf>
    <xf numFmtId="0" fontId="34" fillId="19" borderId="33" xfId="0" applyNumberFormat="1" applyFont="1" applyFill="1" applyBorder="1" applyAlignment="1">
      <alignment vertical="center"/>
    </xf>
    <xf numFmtId="0" fontId="34" fillId="19" borderId="13" xfId="0" applyNumberFormat="1" applyFont="1" applyFill="1" applyBorder="1" applyAlignment="1">
      <alignment vertical="center"/>
    </xf>
    <xf numFmtId="0" fontId="34" fillId="19" borderId="0" xfId="0" applyNumberFormat="1" applyFont="1" applyFill="1" applyAlignment="1">
      <alignment vertical="center"/>
    </xf>
    <xf numFmtId="0" fontId="34" fillId="19" borderId="11" xfId="0" applyNumberFormat="1" applyFont="1" applyFill="1" applyBorder="1" applyAlignment="1">
      <alignment vertical="center"/>
    </xf>
    <xf numFmtId="0" fontId="34" fillId="19" borderId="0" xfId="0" applyNumberFormat="1" applyFont="1" applyFill="1" applyBorder="1" applyAlignment="1">
      <alignment vertical="center"/>
    </xf>
    <xf numFmtId="0" fontId="34" fillId="0" borderId="32" xfId="0" applyNumberFormat="1" applyFont="1" applyFill="1" applyBorder="1" applyAlignment="1">
      <alignment vertical="center"/>
    </xf>
    <xf numFmtId="0" fontId="34" fillId="0" borderId="41" xfId="0" applyNumberFormat="1" applyFont="1" applyFill="1" applyBorder="1" applyAlignment="1">
      <alignment vertical="center"/>
    </xf>
    <xf numFmtId="0" fontId="34" fillId="0" borderId="37" xfId="0" applyNumberFormat="1" applyFont="1" applyFill="1" applyBorder="1" applyAlignment="1">
      <alignment vertical="center"/>
    </xf>
    <xf numFmtId="0" fontId="40" fillId="0" borderId="38" xfId="0" applyNumberFormat="1" applyFont="1" applyFill="1" applyBorder="1" applyAlignment="1">
      <alignment vertical="center"/>
    </xf>
    <xf numFmtId="0" fontId="40" fillId="20" borderId="40" xfId="0" applyNumberFormat="1" applyFont="1" applyFill="1" applyBorder="1" applyAlignment="1">
      <alignment vertical="center"/>
    </xf>
    <xf numFmtId="0" fontId="40" fillId="20" borderId="32" xfId="0" applyNumberFormat="1" applyFont="1" applyFill="1" applyBorder="1" applyAlignment="1">
      <alignment vertical="center"/>
    </xf>
    <xf numFmtId="0" fontId="40" fillId="20" borderId="13" xfId="0" applyNumberFormat="1" applyFont="1" applyFill="1" applyBorder="1" applyAlignment="1">
      <alignment vertical="center"/>
    </xf>
    <xf numFmtId="0" fontId="40" fillId="20" borderId="41" xfId="0" applyNumberFormat="1" applyFont="1" applyFill="1" applyBorder="1" applyAlignment="1">
      <alignment vertical="center"/>
    </xf>
    <xf numFmtId="0" fontId="40" fillId="20" borderId="0" xfId="0" applyNumberFormat="1" applyFont="1" applyFill="1" applyAlignment="1">
      <alignment vertical="center"/>
    </xf>
    <xf numFmtId="0" fontId="40" fillId="20" borderId="11" xfId="0" applyNumberFormat="1" applyFont="1" applyFill="1" applyBorder="1" applyAlignment="1">
      <alignment vertical="center"/>
    </xf>
    <xf numFmtId="0" fontId="40" fillId="20" borderId="10" xfId="0" applyNumberFormat="1" applyFont="1" applyFill="1" applyBorder="1" applyAlignment="1">
      <alignment vertical="center"/>
    </xf>
    <xf numFmtId="0" fontId="34" fillId="20" borderId="10" xfId="0" applyNumberFormat="1" applyFont="1" applyFill="1" applyBorder="1" applyAlignment="1">
      <alignment vertical="center"/>
    </xf>
    <xf numFmtId="0" fontId="34" fillId="20" borderId="41" xfId="0" applyNumberFormat="1" applyFont="1" applyFill="1" applyBorder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0" fillId="0" borderId="12" xfId="0" applyNumberFormat="1" applyFont="1" applyFill="1" applyBorder="1" applyAlignment="1">
      <alignment horizontal="right" vertical="center"/>
    </xf>
    <xf numFmtId="202" fontId="42" fillId="0" borderId="39" xfId="0" applyNumberFormat="1" applyFont="1" applyFill="1" applyBorder="1" applyAlignment="1">
      <alignment horizontal="center" vertical="center"/>
    </xf>
    <xf numFmtId="172" fontId="43" fillId="0" borderId="0" xfId="0" applyNumberFormat="1" applyFont="1" applyFill="1" applyAlignment="1">
      <alignment horizontal="center" vertical="center"/>
    </xf>
    <xf numFmtId="172" fontId="44" fillId="0" borderId="0" xfId="0" applyNumberFormat="1" applyFont="1" applyFill="1" applyAlignment="1">
      <alignment horizontal="center" vertical="center"/>
    </xf>
    <xf numFmtId="172" fontId="44" fillId="0" borderId="39" xfId="0" applyNumberFormat="1" applyFont="1" applyFill="1" applyBorder="1" applyAlignment="1">
      <alignment horizontal="center" vertical="center"/>
    </xf>
    <xf numFmtId="201" fontId="44" fillId="21" borderId="42" xfId="0" applyNumberFormat="1" applyFont="1" applyFill="1" applyBorder="1" applyAlignment="1">
      <alignment vertical="center"/>
    </xf>
    <xf numFmtId="0" fontId="43" fillId="0" borderId="0" xfId="0" applyNumberFormat="1" applyFont="1" applyFill="1" applyAlignment="1" applyProtection="1">
      <alignment vertical="center"/>
      <protection/>
    </xf>
    <xf numFmtId="171" fontId="42" fillId="0" borderId="0" xfId="0" applyNumberFormat="1" applyFont="1" applyFill="1" applyAlignment="1" applyProtection="1">
      <alignment horizontal="center" vertical="center"/>
      <protection/>
    </xf>
    <xf numFmtId="0" fontId="42" fillId="0" borderId="0" xfId="0" applyNumberFormat="1" applyFont="1" applyFill="1" applyAlignment="1" applyProtection="1">
      <alignment vertical="center"/>
      <protection/>
    </xf>
    <xf numFmtId="0" fontId="43" fillId="0" borderId="0" xfId="0" applyNumberFormat="1" applyFont="1" applyFill="1" applyAlignment="1" applyProtection="1">
      <alignment horizontal="right" vertical="center"/>
      <protection/>
    </xf>
    <xf numFmtId="0" fontId="43" fillId="0" borderId="25" xfId="0" applyNumberFormat="1" applyFont="1" applyFill="1" applyBorder="1" applyAlignment="1" applyProtection="1">
      <alignment horizontal="right" vertical="center"/>
      <protection/>
    </xf>
    <xf numFmtId="0" fontId="45" fillId="0" borderId="25" xfId="0" applyNumberFormat="1" applyFont="1" applyFill="1" applyBorder="1" applyAlignment="1" applyProtection="1">
      <alignment horizontal="center" vertical="center" wrapText="1"/>
      <protection/>
    </xf>
    <xf numFmtId="171" fontId="43" fillId="0" borderId="0" xfId="0" applyNumberFormat="1" applyFont="1" applyFill="1" applyAlignment="1" applyProtection="1">
      <alignment horizontal="left" vertical="center"/>
      <protection/>
    </xf>
    <xf numFmtId="171" fontId="42" fillId="0" borderId="0" xfId="0" applyNumberFormat="1" applyFont="1" applyFill="1" applyAlignment="1" applyProtection="1">
      <alignment horizontal="left" vertical="center"/>
      <protection/>
    </xf>
    <xf numFmtId="0" fontId="43" fillId="0" borderId="0" xfId="0" applyNumberFormat="1" applyFont="1" applyFill="1" applyAlignment="1">
      <alignment vertical="center"/>
    </xf>
    <xf numFmtId="171" fontId="43" fillId="0" borderId="0" xfId="0" applyNumberFormat="1" applyFont="1" applyFill="1" applyAlignment="1">
      <alignment horizontal="left" vertical="center"/>
    </xf>
    <xf numFmtId="171" fontId="43" fillId="0" borderId="0" xfId="0" applyNumberFormat="1" applyFont="1" applyFill="1" applyAlignment="1">
      <alignment horizontal="center" vertical="center"/>
    </xf>
    <xf numFmtId="18" fontId="43" fillId="0" borderId="0" xfId="0" applyNumberFormat="1" applyFont="1" applyFill="1" applyAlignment="1">
      <alignment horizontal="left" indent="1"/>
    </xf>
    <xf numFmtId="0" fontId="44" fillId="0" borderId="0" xfId="0" applyNumberFormat="1" applyFont="1" applyFill="1" applyAlignment="1">
      <alignment vertical="center"/>
    </xf>
    <xf numFmtId="0" fontId="46" fillId="0" borderId="27" xfId="0" applyNumberFormat="1" applyFont="1" applyFill="1" applyBorder="1" applyAlignment="1">
      <alignment horizontal="center" vertical="center"/>
    </xf>
    <xf numFmtId="0" fontId="46" fillId="0" borderId="12" xfId="0" applyNumberFormat="1" applyFont="1" applyFill="1" applyBorder="1" applyAlignment="1">
      <alignment horizontal="center" vertical="center"/>
    </xf>
    <xf numFmtId="5" fontId="46" fillId="0" borderId="0" xfId="0" applyNumberFormat="1" applyFont="1" applyFill="1" applyAlignment="1">
      <alignment vertical="center"/>
    </xf>
    <xf numFmtId="171" fontId="47" fillId="0" borderId="0" xfId="0" applyNumberFormat="1" applyFont="1" applyFill="1" applyAlignment="1">
      <alignment vertical="center"/>
    </xf>
    <xf numFmtId="5" fontId="48" fillId="0" borderId="43" xfId="0" applyNumberFormat="1" applyFont="1" applyFill="1" applyBorder="1" applyAlignment="1">
      <alignment horizontal="center" vertical="center"/>
    </xf>
    <xf numFmtId="1" fontId="47" fillId="0" borderId="0" xfId="0" applyNumberFormat="1" applyFont="1" applyFill="1" applyAlignment="1">
      <alignment vertical="center"/>
    </xf>
    <xf numFmtId="5" fontId="47" fillId="0" borderId="0" xfId="0" applyNumberFormat="1" applyFont="1" applyFill="1" applyAlignment="1">
      <alignment vertical="center"/>
    </xf>
    <xf numFmtId="168" fontId="47" fillId="0" borderId="0" xfId="0" applyNumberFormat="1" applyFont="1" applyFill="1" applyAlignment="1">
      <alignment vertical="center"/>
    </xf>
    <xf numFmtId="0" fontId="45" fillId="0" borderId="33" xfId="0" applyNumberFormat="1" applyFont="1" applyFill="1" applyBorder="1" applyAlignment="1">
      <alignment horizontal="center" vertical="center"/>
    </xf>
    <xf numFmtId="177" fontId="45" fillId="0" borderId="32" xfId="0" applyNumberFormat="1" applyFont="1" applyFill="1" applyBorder="1" applyAlignment="1">
      <alignment horizontal="center" vertical="center"/>
    </xf>
    <xf numFmtId="0" fontId="49" fillId="0" borderId="37" xfId="0" applyNumberFormat="1" applyFont="1" applyFill="1" applyBorder="1" applyAlignment="1">
      <alignment horizontal="center" vertical="center"/>
    </xf>
    <xf numFmtId="5" fontId="49" fillId="0" borderId="11" xfId="0" applyNumberFormat="1" applyFont="1" applyFill="1" applyBorder="1" applyAlignment="1">
      <alignment horizontal="left" vertical="center"/>
    </xf>
    <xf numFmtId="0" fontId="49" fillId="0" borderId="0" xfId="0" applyNumberFormat="1" applyFont="1" applyFill="1" applyAlignment="1">
      <alignment vertical="center"/>
    </xf>
    <xf numFmtId="0" fontId="0" fillId="0" borderId="44" xfId="0" applyNumberFormat="1" applyFill="1" applyBorder="1" applyAlignment="1">
      <alignment horizontal="right" vertical="center"/>
    </xf>
    <xf numFmtId="172" fontId="23" fillId="0" borderId="45" xfId="0" applyNumberFormat="1" applyFont="1" applyFill="1" applyBorder="1" applyAlignment="1">
      <alignment horizontal="center" vertical="center"/>
    </xf>
    <xf numFmtId="0" fontId="0" fillId="0" borderId="46" xfId="0" applyNumberFormat="1" applyFill="1" applyBorder="1" applyAlignment="1">
      <alignment vertical="center"/>
    </xf>
    <xf numFmtId="172" fontId="23" fillId="0" borderId="47" xfId="0" applyNumberFormat="1" applyFont="1" applyFill="1" applyBorder="1" applyAlignment="1">
      <alignment horizontal="center" vertical="center"/>
    </xf>
    <xf numFmtId="172" fontId="43" fillId="0" borderId="45" xfId="0" applyNumberFormat="1" applyFont="1" applyFill="1" applyBorder="1" applyAlignment="1">
      <alignment horizontal="center" vertical="center"/>
    </xf>
    <xf numFmtId="172" fontId="43" fillId="0" borderId="47" xfId="0" applyNumberFormat="1" applyFont="1" applyFill="1" applyBorder="1" applyAlignment="1">
      <alignment horizontal="center" vertical="center"/>
    </xf>
    <xf numFmtId="1" fontId="46" fillId="0" borderId="28" xfId="0" applyNumberFormat="1" applyFont="1" applyFill="1" applyBorder="1" applyAlignment="1">
      <alignment horizontal="center" vertical="center"/>
    </xf>
    <xf numFmtId="5" fontId="46" fillId="0" borderId="28" xfId="0" applyNumberFormat="1" applyFont="1" applyFill="1" applyBorder="1" applyAlignment="1">
      <alignment horizontal="center" vertical="center"/>
    </xf>
    <xf numFmtId="5" fontId="46" fillId="0" borderId="29" xfId="0" applyNumberFormat="1" applyFont="1" applyFill="1" applyBorder="1" applyAlignment="1">
      <alignment horizontal="center" vertical="center"/>
    </xf>
    <xf numFmtId="5" fontId="46" fillId="0" borderId="27" xfId="0" applyNumberFormat="1" applyFont="1" applyFill="1" applyBorder="1" applyAlignment="1">
      <alignment horizontal="center" vertical="center"/>
    </xf>
    <xf numFmtId="5" fontId="48" fillId="0" borderId="48" xfId="0" applyNumberFormat="1" applyFont="1" applyFill="1" applyBorder="1" applyAlignment="1">
      <alignment horizontal="center" vertical="center"/>
    </xf>
    <xf numFmtId="1" fontId="46" fillId="0" borderId="0" xfId="0" applyNumberFormat="1" applyFont="1" applyFill="1" applyAlignment="1">
      <alignment horizontal="center" vertical="center"/>
    </xf>
    <xf numFmtId="5" fontId="46" fillId="0" borderId="0" xfId="0" applyNumberFormat="1" applyFont="1" applyFill="1" applyAlignment="1">
      <alignment horizontal="center" vertical="center"/>
    </xf>
    <xf numFmtId="5" fontId="46" fillId="0" borderId="11" xfId="0" applyNumberFormat="1" applyFont="1" applyFill="1" applyBorder="1" applyAlignment="1">
      <alignment horizontal="center" vertical="center"/>
    </xf>
    <xf numFmtId="5" fontId="46" fillId="0" borderId="12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0" fontId="50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29" fillId="0" borderId="0" xfId="0" applyNumberFormat="1" applyFont="1" applyFill="1" applyAlignment="1">
      <alignment horizontal="center" vertical="center"/>
    </xf>
    <xf numFmtId="0" fontId="49" fillId="0" borderId="39" xfId="0" applyNumberFormat="1" applyFont="1" applyFill="1" applyBorder="1" applyAlignment="1">
      <alignment horizontal="center" vertical="center"/>
    </xf>
    <xf numFmtId="5" fontId="49" fillId="0" borderId="39" xfId="0" applyNumberFormat="1" applyFont="1" applyFill="1" applyBorder="1" applyAlignment="1">
      <alignment horizontal="center" vertical="center"/>
    </xf>
    <xf numFmtId="1" fontId="49" fillId="0" borderId="39" xfId="0" applyNumberFormat="1" applyFont="1" applyFill="1" applyBorder="1" applyAlignment="1">
      <alignment horizontal="center" vertical="center"/>
    </xf>
    <xf numFmtId="0" fontId="49" fillId="0" borderId="38" xfId="0" applyNumberFormat="1" applyFont="1" applyFill="1" applyBorder="1" applyAlignment="1">
      <alignment horizontal="center" vertical="center"/>
    </xf>
    <xf numFmtId="7" fontId="49" fillId="0" borderId="37" xfId="0" applyNumberFormat="1" applyFont="1" applyFill="1" applyBorder="1" applyAlignment="1">
      <alignment vertical="center"/>
    </xf>
    <xf numFmtId="5" fontId="49" fillId="0" borderId="38" xfId="0" applyNumberFormat="1" applyFont="1" applyFill="1" applyBorder="1" applyAlignment="1">
      <alignment horizontal="center" vertical="center"/>
    </xf>
    <xf numFmtId="5" fontId="49" fillId="0" borderId="0" xfId="0" applyNumberFormat="1" applyFont="1" applyFill="1" applyAlignment="1">
      <alignment horizontal="center" vertical="center"/>
    </xf>
    <xf numFmtId="5" fontId="49" fillId="0" borderId="11" xfId="0" applyNumberFormat="1" applyFont="1" applyFill="1" applyBorder="1" applyAlignment="1">
      <alignment horizontal="center" vertical="center"/>
    </xf>
    <xf numFmtId="1" fontId="49" fillId="0" borderId="11" xfId="0" applyNumberFormat="1" applyFont="1" applyFill="1" applyBorder="1" applyAlignment="1">
      <alignment horizontal="center" vertical="center"/>
    </xf>
    <xf numFmtId="42" fontId="51" fillId="0" borderId="39" xfId="0" applyNumberFormat="1" applyFont="1" applyFill="1" applyBorder="1" applyAlignment="1">
      <alignment horizontal="center" vertical="center"/>
    </xf>
    <xf numFmtId="0" fontId="23" fillId="0" borderId="25" xfId="0" applyNumberFormat="1" applyFont="1" applyFill="1" applyBorder="1" applyAlignment="1">
      <alignment horizontal="center" vertical="center"/>
    </xf>
    <xf numFmtId="181" fontId="0" fillId="0" borderId="25" xfId="0" applyFont="1" applyBorder="1" applyAlignment="1">
      <alignment horizontal="center" vertical="center"/>
    </xf>
    <xf numFmtId="0" fontId="27" fillId="0" borderId="0" xfId="0" applyNumberFormat="1" applyFont="1" applyFill="1" applyAlignment="1">
      <alignment horizontal="center" vertical="center"/>
    </xf>
    <xf numFmtId="0" fontId="44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right" vertical="center"/>
    </xf>
    <xf numFmtId="0" fontId="52" fillId="0" borderId="0" xfId="0" applyNumberFormat="1" applyFont="1" applyFill="1" applyAlignment="1">
      <alignment vertical="center"/>
    </xf>
    <xf numFmtId="0" fontId="43" fillId="0" borderId="0" xfId="0" applyNumberFormat="1" applyFont="1" applyFill="1" applyAlignment="1" applyProtection="1">
      <alignment horizontal="right" vertical="top"/>
      <protection/>
    </xf>
    <xf numFmtId="0" fontId="44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25" xfId="0" applyNumberFormat="1" applyFont="1" applyFill="1" applyBorder="1" applyAlignment="1" applyProtection="1">
      <alignment horizontal="right" vertical="center"/>
      <protection/>
    </xf>
    <xf numFmtId="0" fontId="1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23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3" fillId="0" borderId="0" xfId="0" applyNumberFormat="1" applyFont="1" applyFill="1" applyAlignment="1">
      <alignment horizontal="right" vertical="top"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quotePrefix="1">
      <alignment vertical="center"/>
    </xf>
    <xf numFmtId="0" fontId="23" fillId="0" borderId="24" xfId="0" applyNumberFormat="1" applyFont="1" applyFill="1" applyBorder="1" applyAlignment="1">
      <alignment horizontal="center" vertical="center"/>
    </xf>
    <xf numFmtId="181" fontId="0" fillId="0" borderId="24" xfId="0" applyFont="1" applyBorder="1" applyAlignment="1">
      <alignment horizontal="center" vertical="center"/>
    </xf>
    <xf numFmtId="0" fontId="0" fillId="0" borderId="24" xfId="0" applyNumberFormat="1" applyFont="1" applyFill="1" applyBorder="1" applyAlignment="1">
      <alignment vertical="center"/>
    </xf>
    <xf numFmtId="0" fontId="29" fillId="0" borderId="28" xfId="0" applyNumberFormat="1" applyFont="1" applyFill="1" applyBorder="1" applyAlignment="1">
      <alignment horizontal="center" vertical="center"/>
    </xf>
    <xf numFmtId="0" fontId="0" fillId="0" borderId="28" xfId="0" applyNumberFormat="1" applyFont="1" applyFill="1" applyBorder="1" applyAlignment="1">
      <alignment vertical="center"/>
    </xf>
    <xf numFmtId="0" fontId="0" fillId="0" borderId="29" xfId="0" applyNumberFormat="1" applyFont="1" applyFill="1" applyBorder="1" applyAlignment="1">
      <alignment vertical="center"/>
    </xf>
    <xf numFmtId="0" fontId="29" fillId="0" borderId="48" xfId="0" applyNumberFormat="1" applyFont="1" applyFill="1" applyBorder="1" applyAlignment="1">
      <alignment vertical="center"/>
    </xf>
    <xf numFmtId="0" fontId="0" fillId="0" borderId="27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0" fillId="0" borderId="43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29" fillId="0" borderId="26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>
      <alignment vertical="center"/>
    </xf>
    <xf numFmtId="0" fontId="0" fillId="0" borderId="30" xfId="0" applyNumberFormat="1" applyFont="1" applyFill="1" applyBorder="1" applyAlignment="1">
      <alignment vertical="center"/>
    </xf>
    <xf numFmtId="0" fontId="29" fillId="0" borderId="49" xfId="0" applyNumberFormat="1" applyFont="1" applyFill="1" applyBorder="1" applyAlignment="1">
      <alignment vertical="center"/>
    </xf>
    <xf numFmtId="0" fontId="29" fillId="0" borderId="48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Alignment="1" applyProtection="1">
      <alignment vertical="top" wrapText="1"/>
      <protection/>
    </xf>
    <xf numFmtId="0" fontId="23" fillId="0" borderId="0" xfId="0" applyNumberFormat="1" applyFont="1" applyFill="1" applyAlignment="1" applyProtection="1">
      <alignment horizontal="left" vertical="center" indent="1"/>
      <protection/>
    </xf>
    <xf numFmtId="171" fontId="22" fillId="0" borderId="0" xfId="0" applyNumberFormat="1" applyFont="1" applyFill="1" applyAlignment="1" applyProtection="1">
      <alignment horizontal="left" vertical="center"/>
      <protection/>
    </xf>
    <xf numFmtId="0" fontId="23" fillId="0" borderId="0" xfId="0" applyNumberFormat="1" applyFont="1" applyFill="1" applyAlignment="1" applyProtection="1">
      <alignment vertical="top" wrapText="1"/>
      <protection/>
    </xf>
    <xf numFmtId="0" fontId="29" fillId="0" borderId="0" xfId="0" applyNumberFormat="1" applyFont="1" applyFill="1" applyAlignment="1">
      <alignment horizontal="right" vertical="center"/>
    </xf>
    <xf numFmtId="0" fontId="46" fillId="0" borderId="0" xfId="0" applyNumberFormat="1" applyFont="1" applyFill="1" applyAlignment="1">
      <alignment vertical="center"/>
    </xf>
    <xf numFmtId="0" fontId="46" fillId="0" borderId="28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57" fillId="0" borderId="0" xfId="0" applyNumberFormat="1" applyFont="1" applyFill="1" applyAlignment="1">
      <alignment/>
    </xf>
    <xf numFmtId="0" fontId="23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 vertical="top"/>
    </xf>
    <xf numFmtId="0" fontId="57" fillId="0" borderId="0" xfId="0" applyNumberFormat="1" applyFont="1" applyFill="1" applyAlignment="1">
      <alignment vertical="top"/>
    </xf>
    <xf numFmtId="0" fontId="21" fillId="0" borderId="0" xfId="0" applyNumberFormat="1" applyFont="1" applyFill="1" applyAlignment="1">
      <alignment vertical="center"/>
    </xf>
    <xf numFmtId="0" fontId="58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58" fillId="0" borderId="13" xfId="0" applyNumberFormat="1" applyFont="1" applyFill="1" applyBorder="1" applyAlignment="1">
      <alignment vertical="top"/>
    </xf>
    <xf numFmtId="0" fontId="21" fillId="0" borderId="35" xfId="0" applyNumberFormat="1" applyFont="1" applyFill="1" applyBorder="1" applyAlignment="1">
      <alignment horizontal="center" vertical="top"/>
    </xf>
    <xf numFmtId="0" fontId="21" fillId="0" borderId="40" xfId="0" applyNumberFormat="1" applyFont="1" applyFill="1" applyBorder="1" applyAlignment="1">
      <alignment vertical="top"/>
    </xf>
    <xf numFmtId="0" fontId="0" fillId="0" borderId="35" xfId="0" applyNumberFormat="1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vertical="center"/>
    </xf>
    <xf numFmtId="0" fontId="57" fillId="0" borderId="13" xfId="0" applyNumberFormat="1" applyFont="1" applyFill="1" applyBorder="1" applyAlignment="1">
      <alignment vertical="center"/>
    </xf>
    <xf numFmtId="0" fontId="21" fillId="0" borderId="10" xfId="0" applyNumberFormat="1" applyFont="1" applyFill="1" applyBorder="1" applyAlignment="1">
      <alignment vertical="center"/>
    </xf>
    <xf numFmtId="0" fontId="0" fillId="0" borderId="36" xfId="0" applyNumberFormat="1" applyFont="1" applyFill="1" applyBorder="1" applyAlignment="1">
      <alignment vertical="center"/>
    </xf>
    <xf numFmtId="0" fontId="21" fillId="0" borderId="38" xfId="0" applyNumberFormat="1" applyFont="1" applyFill="1" applyBorder="1" applyAlignment="1">
      <alignment horizontal="right" vertical="center"/>
    </xf>
    <xf numFmtId="0" fontId="21" fillId="0" borderId="37" xfId="0" applyNumberFormat="1" applyFont="1" applyFill="1" applyBorder="1" applyAlignment="1">
      <alignment vertical="center"/>
    </xf>
    <xf numFmtId="0" fontId="21" fillId="0" borderId="36" xfId="0" applyNumberFormat="1" applyFont="1" applyFill="1" applyBorder="1" applyAlignment="1">
      <alignment horizontal="center" vertical="center"/>
    </xf>
    <xf numFmtId="0" fontId="21" fillId="0" borderId="36" xfId="0" applyNumberFormat="1" applyFont="1" applyFill="1" applyBorder="1" applyAlignment="1">
      <alignment vertical="center"/>
    </xf>
    <xf numFmtId="0" fontId="21" fillId="0" borderId="40" xfId="0" applyNumberFormat="1" applyFont="1" applyFill="1" applyBorder="1" applyAlignment="1">
      <alignment horizontal="right" vertical="center"/>
    </xf>
    <xf numFmtId="0" fontId="21" fillId="0" borderId="13" xfId="0" applyNumberFormat="1" applyFont="1" applyFill="1" applyBorder="1" applyAlignment="1">
      <alignment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Fill="1" applyAlignment="1" applyProtection="1">
      <alignment horizontal="left" vertical="center"/>
      <protection/>
    </xf>
    <xf numFmtId="0" fontId="21" fillId="0" borderId="43" xfId="0" applyNumberFormat="1" applyFont="1" applyFill="1" applyBorder="1" applyAlignment="1">
      <alignment horizontal="center" vertical="center"/>
    </xf>
    <xf numFmtId="0" fontId="21" fillId="0" borderId="32" xfId="0" applyNumberFormat="1" applyFont="1" applyFill="1" applyBorder="1" applyAlignment="1">
      <alignment horizontal="right" vertical="center"/>
    </xf>
    <xf numFmtId="0" fontId="21" fillId="0" borderId="40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vertical="center"/>
    </xf>
    <xf numFmtId="0" fontId="0" fillId="0" borderId="34" xfId="0" applyNumberFormat="1" applyFont="1" applyFill="1" applyBorder="1" applyAlignment="1">
      <alignment vertical="center"/>
    </xf>
    <xf numFmtId="0" fontId="21" fillId="0" borderId="34" xfId="0" applyNumberFormat="1" applyFont="1" applyFill="1" applyBorder="1" applyAlignment="1">
      <alignment horizontal="center" vertical="center"/>
    </xf>
    <xf numFmtId="214" fontId="21" fillId="0" borderId="34" xfId="0" applyNumberFormat="1" applyFont="1" applyFill="1" applyBorder="1" applyAlignment="1">
      <alignment horizontal="center"/>
    </xf>
    <xf numFmtId="0" fontId="21" fillId="0" borderId="34" xfId="0" applyNumberFormat="1" applyFont="1" applyFill="1" applyBorder="1" applyAlignment="1">
      <alignment vertical="center"/>
    </xf>
    <xf numFmtId="0" fontId="21" fillId="0" borderId="3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58" fillId="0" borderId="12" xfId="0" applyNumberFormat="1" applyFont="1" applyFill="1" applyBorder="1" applyAlignment="1">
      <alignment vertical="top"/>
    </xf>
    <xf numFmtId="0" fontId="58" fillId="0" borderId="13" xfId="0" applyNumberFormat="1" applyFont="1" applyFill="1" applyBorder="1" applyAlignment="1">
      <alignment vertical="center"/>
    </xf>
    <xf numFmtId="0" fontId="59" fillId="0" borderId="12" xfId="0" applyNumberFormat="1" applyFont="1" applyFill="1" applyBorder="1" applyAlignment="1">
      <alignment horizontal="center" vertical="center"/>
    </xf>
    <xf numFmtId="168" fontId="49" fillId="0" borderId="11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vertical="top"/>
    </xf>
    <xf numFmtId="0" fontId="57" fillId="0" borderId="41" xfId="0" applyNumberFormat="1" applyFont="1" applyFill="1" applyBorder="1" applyAlignment="1">
      <alignment vertical="center"/>
    </xf>
    <xf numFmtId="0" fontId="0" fillId="0" borderId="40" xfId="0" applyNumberFormat="1" applyFont="1" applyFill="1" applyBorder="1" applyAlignment="1">
      <alignment vertical="center"/>
    </xf>
    <xf numFmtId="0" fontId="21" fillId="0" borderId="12" xfId="0" applyNumberFormat="1" applyFont="1" applyFill="1" applyBorder="1" applyAlignment="1">
      <alignment horizontal="right" vertical="center"/>
    </xf>
    <xf numFmtId="0" fontId="21" fillId="0" borderId="11" xfId="0" applyNumberFormat="1" applyFont="1" applyFill="1" applyBorder="1" applyAlignment="1">
      <alignment vertical="center"/>
    </xf>
    <xf numFmtId="0" fontId="49" fillId="0" borderId="38" xfId="0" applyNumberFormat="1" applyFont="1" applyFill="1" applyBorder="1" applyAlignment="1">
      <alignment vertical="center"/>
    </xf>
    <xf numFmtId="0" fontId="21" fillId="0" borderId="38" xfId="0" applyNumberFormat="1" applyFont="1" applyFill="1" applyBorder="1" applyAlignment="1">
      <alignment vertical="center"/>
    </xf>
    <xf numFmtId="0" fontId="0" fillId="0" borderId="41" xfId="0" applyNumberFormat="1" applyFont="1" applyFill="1" applyBorder="1" applyAlignment="1">
      <alignment vertical="center"/>
    </xf>
    <xf numFmtId="0" fontId="57" fillId="0" borderId="38" xfId="0" applyNumberFormat="1" applyFont="1" applyFill="1" applyBorder="1" applyAlignment="1">
      <alignment vertical="center"/>
    </xf>
    <xf numFmtId="5" fontId="49" fillId="0" borderId="33" xfId="0" applyNumberFormat="1" applyFont="1" applyFill="1" applyBorder="1" applyAlignment="1">
      <alignment horizontal="center" vertical="center"/>
    </xf>
    <xf numFmtId="5" fontId="49" fillId="0" borderId="10" xfId="0" applyNumberFormat="1" applyFont="1" applyFill="1" applyBorder="1" applyAlignment="1">
      <alignment horizontal="center" vertical="center"/>
    </xf>
    <xf numFmtId="0" fontId="21" fillId="0" borderId="40" xfId="0" applyNumberFormat="1" applyFont="1" applyFill="1" applyBorder="1" applyAlignment="1">
      <alignment vertical="center"/>
    </xf>
    <xf numFmtId="0" fontId="21" fillId="0" borderId="32" xfId="0" applyNumberFormat="1" applyFont="1" applyFill="1" applyBorder="1" applyAlignment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  <protection/>
    </xf>
    <xf numFmtId="0" fontId="21" fillId="20" borderId="40" xfId="0" applyNumberFormat="1" applyFont="1" applyFill="1" applyBorder="1" applyAlignment="1">
      <alignment vertical="center"/>
    </xf>
    <xf numFmtId="0" fontId="21" fillId="20" borderId="12" xfId="0" applyNumberFormat="1" applyFont="1" applyFill="1" applyBorder="1" applyAlignment="1">
      <alignment vertical="center"/>
    </xf>
    <xf numFmtId="0" fontId="21" fillId="20" borderId="32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1" fillId="0" borderId="25" xfId="0" applyNumberFormat="1" applyFont="1" applyFill="1" applyBorder="1" applyAlignment="1">
      <alignment vertical="center"/>
    </xf>
    <xf numFmtId="0" fontId="57" fillId="0" borderId="50" xfId="0" applyNumberFormat="1" applyFont="1" applyFill="1" applyBorder="1" applyAlignment="1">
      <alignment vertical="center"/>
    </xf>
    <xf numFmtId="0" fontId="21" fillId="0" borderId="41" xfId="0" applyNumberFormat="1" applyFont="1" applyFill="1" applyBorder="1" applyAlignment="1">
      <alignment vertical="center"/>
    </xf>
    <xf numFmtId="0" fontId="21" fillId="0" borderId="41" xfId="0" applyNumberFormat="1" applyFont="1" applyFill="1" applyBorder="1" applyAlignment="1">
      <alignment horizontal="right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right" vertical="center"/>
    </xf>
    <xf numFmtId="0" fontId="58" fillId="0" borderId="0" xfId="0" applyNumberFormat="1" applyFont="1" applyFill="1" applyAlignment="1">
      <alignment vertical="top"/>
    </xf>
    <xf numFmtId="0" fontId="21" fillId="0" borderId="0" xfId="0" applyNumberFormat="1" applyFont="1" applyFill="1" applyAlignment="1">
      <alignment horizontal="center" vertical="top"/>
    </xf>
    <xf numFmtId="0" fontId="21" fillId="0" borderId="0" xfId="0" applyNumberFormat="1" applyFont="1" applyFill="1" applyAlignment="1">
      <alignment horizontal="right" vertical="top"/>
    </xf>
    <xf numFmtId="181" fontId="60" fillId="0" borderId="0" xfId="0" applyFont="1" applyAlignment="1">
      <alignment/>
    </xf>
    <xf numFmtId="181" fontId="25" fillId="0" borderId="0" xfId="0" applyFont="1" applyAlignment="1">
      <alignment vertical="center"/>
    </xf>
    <xf numFmtId="0" fontId="1" fillId="0" borderId="51" xfId="0" applyNumberFormat="1" applyFont="1" applyFill="1" applyBorder="1" applyAlignment="1" applyProtection="1">
      <alignment horizontal="center" vertical="center"/>
      <protection/>
    </xf>
    <xf numFmtId="0" fontId="1" fillId="0" borderId="52" xfId="0" applyNumberFormat="1" applyFont="1" applyFill="1" applyBorder="1" applyAlignment="1" applyProtection="1">
      <alignment horizontal="center" vertical="center" wrapText="1"/>
      <protection/>
    </xf>
    <xf numFmtId="0" fontId="1" fillId="0" borderId="53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181" fontId="0" fillId="0" borderId="24" xfId="0" applyFill="1" applyBorder="1" applyAlignment="1">
      <alignment horizontal="center" vertical="center"/>
    </xf>
    <xf numFmtId="181" fontId="0" fillId="0" borderId="19" xfId="0" applyFill="1" applyBorder="1" applyAlignment="1">
      <alignment horizontal="center" vertical="center"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181" fontId="0" fillId="0" borderId="24" xfId="0" applyFont="1" applyFill="1" applyBorder="1" applyAlignment="1">
      <alignment horizontal="center" vertical="center" wrapText="1"/>
    </xf>
    <xf numFmtId="181" fontId="0" fillId="0" borderId="19" xfId="0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 applyProtection="1">
      <alignment horizontal="center" vertical="center"/>
      <protection/>
    </xf>
    <xf numFmtId="181" fontId="0" fillId="0" borderId="0" xfId="0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 horizontal="right" vertical="center"/>
      <protection/>
    </xf>
    <xf numFmtId="171" fontId="42" fillId="0" borderId="0" xfId="0" applyNumberFormat="1" applyFont="1" applyFill="1" applyAlignment="1" applyProtection="1">
      <alignment horizontal="left" vertical="center"/>
      <protection/>
    </xf>
    <xf numFmtId="181" fontId="22" fillId="0" borderId="0" xfId="0" applyFont="1" applyAlignment="1">
      <alignment horizontal="left" vertical="center"/>
    </xf>
    <xf numFmtId="0" fontId="22" fillId="0" borderId="0" xfId="0" applyNumberFormat="1" applyFont="1" applyFill="1" applyAlignment="1">
      <alignment horizontal="center" vertical="center"/>
    </xf>
    <xf numFmtId="0" fontId="23" fillId="0" borderId="25" xfId="0" applyNumberFormat="1" applyFont="1" applyFill="1" applyBorder="1" applyAlignment="1" applyProtection="1">
      <alignment horizontal="center" vertical="center"/>
      <protection/>
    </xf>
    <xf numFmtId="181" fontId="0" fillId="0" borderId="0" xfId="0" applyFont="1" applyAlignment="1">
      <alignment horizontal="center" vertical="center"/>
    </xf>
    <xf numFmtId="0" fontId="23" fillId="0" borderId="0" xfId="0" applyNumberFormat="1" applyFont="1" applyFill="1" applyAlignment="1">
      <alignment vertical="center"/>
    </xf>
    <xf numFmtId="181" fontId="0" fillId="0" borderId="0" xfId="0" applyFont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171" fontId="43" fillId="0" borderId="0" xfId="0" applyNumberFormat="1" applyFont="1" applyFill="1" applyAlignment="1">
      <alignment horizontal="left" vertical="center"/>
    </xf>
    <xf numFmtId="181" fontId="44" fillId="0" borderId="0" xfId="0" applyFont="1" applyAlignment="1">
      <alignment horizontal="left" vertical="center"/>
    </xf>
    <xf numFmtId="171" fontId="43" fillId="0" borderId="0" xfId="0" applyNumberFormat="1" applyFont="1" applyFill="1" applyAlignment="1">
      <alignment horizontal="left" indent="1"/>
    </xf>
    <xf numFmtId="181" fontId="44" fillId="0" borderId="0" xfId="0" applyFont="1" applyAlignment="1">
      <alignment horizontal="left" indent="1"/>
    </xf>
    <xf numFmtId="0" fontId="35" fillId="0" borderId="0" xfId="0" applyNumberFormat="1" applyFont="1" applyFill="1" applyAlignment="1">
      <alignment horizontal="left" indent="1"/>
    </xf>
    <xf numFmtId="181" fontId="34" fillId="0" borderId="0" xfId="0" applyFont="1" applyAlignment="1">
      <alignment horizontal="left" indent="1"/>
    </xf>
    <xf numFmtId="173" fontId="43" fillId="0" borderId="0" xfId="0" applyNumberFormat="1" applyFont="1" applyFill="1" applyAlignment="1">
      <alignment horizontal="left" vertical="center"/>
    </xf>
    <xf numFmtId="181" fontId="0" fillId="0" borderId="24" xfId="0" applyFont="1" applyBorder="1" applyAlignment="1">
      <alignment horizontal="center" vertical="center" wrapText="1"/>
    </xf>
    <xf numFmtId="181" fontId="0" fillId="0" borderId="19" xfId="0" applyFont="1" applyBorder="1" applyAlignment="1">
      <alignment horizontal="center" vertical="center" wrapText="1"/>
    </xf>
    <xf numFmtId="0" fontId="23" fillId="0" borderId="0" xfId="0" applyNumberFormat="1" applyFont="1" applyFill="1" applyAlignment="1">
      <alignment vertical="top" wrapText="1"/>
    </xf>
    <xf numFmtId="0" fontId="23" fillId="0" borderId="0" xfId="0" applyNumberFormat="1" applyFont="1" applyFill="1" applyBorder="1" applyAlignment="1">
      <alignment horizontal="left" vertical="center"/>
    </xf>
    <xf numFmtId="181" fontId="0" fillId="0" borderId="0" xfId="0" applyFont="1" applyBorder="1" applyAlignment="1">
      <alignment horizontal="left" vertical="center"/>
    </xf>
    <xf numFmtId="181" fontId="23" fillId="0" borderId="0" xfId="0" applyFont="1" applyAlignment="1">
      <alignment horizontal="center" vertical="center"/>
    </xf>
    <xf numFmtId="0" fontId="29" fillId="0" borderId="0" xfId="0" applyNumberFormat="1" applyFont="1" applyFill="1" applyAlignment="1">
      <alignment vertical="center"/>
    </xf>
    <xf numFmtId="0" fontId="47" fillId="0" borderId="0" xfId="0" applyNumberFormat="1" applyFont="1" applyFill="1" applyAlignment="1">
      <alignment vertical="center"/>
    </xf>
    <xf numFmtId="0" fontId="29" fillId="0" borderId="27" xfId="0" applyNumberFormat="1" applyFont="1" applyFill="1" applyBorder="1" applyAlignment="1">
      <alignment horizontal="center" vertical="center"/>
    </xf>
    <xf numFmtId="0" fontId="29" fillId="0" borderId="28" xfId="0" applyNumberFormat="1" applyFont="1" applyFill="1" applyBorder="1" applyAlignment="1">
      <alignment horizontal="center" vertical="center"/>
    </xf>
    <xf numFmtId="0" fontId="29" fillId="0" borderId="29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Alignment="1">
      <alignment horizontal="right" vertical="center"/>
    </xf>
    <xf numFmtId="181" fontId="0" fillId="0" borderId="0" xfId="0" applyFont="1" applyAlignment="1">
      <alignment horizontal="right" vertical="center"/>
    </xf>
    <xf numFmtId="0" fontId="49" fillId="0" borderId="41" xfId="0" applyNumberFormat="1" applyFont="1" applyFill="1" applyBorder="1" applyAlignment="1">
      <alignment horizontal="left" vertical="center" indent="1"/>
    </xf>
    <xf numFmtId="0" fontId="21" fillId="0" borderId="13" xfId="0" applyNumberFormat="1" applyFont="1" applyFill="1" applyBorder="1" applyAlignment="1">
      <alignment vertical="center"/>
    </xf>
    <xf numFmtId="0" fontId="58" fillId="0" borderId="40" xfId="0" applyNumberFormat="1" applyFont="1" applyFill="1" applyBorder="1" applyAlignment="1">
      <alignment vertical="center"/>
    </xf>
    <xf numFmtId="0" fontId="58" fillId="0" borderId="35" xfId="0" applyNumberFormat="1" applyFont="1" applyFill="1" applyBorder="1" applyAlignment="1">
      <alignment vertical="center"/>
    </xf>
    <xf numFmtId="0" fontId="45" fillId="0" borderId="32" xfId="0" applyNumberFormat="1" applyFont="1" applyFill="1" applyBorder="1" applyAlignment="1">
      <alignment vertical="top"/>
    </xf>
    <xf numFmtId="0" fontId="45" fillId="0" borderId="33" xfId="0" applyNumberFormat="1" applyFont="1" applyFill="1" applyBorder="1" applyAlignment="1">
      <alignment vertical="top"/>
    </xf>
    <xf numFmtId="0" fontId="21" fillId="0" borderId="0" xfId="0" applyNumberFormat="1" applyFont="1" applyFill="1" applyAlignment="1">
      <alignment horizontal="right" wrapText="1"/>
    </xf>
    <xf numFmtId="0" fontId="58" fillId="0" borderId="13" xfId="0" applyNumberFormat="1" applyFont="1" applyFill="1" applyBorder="1" applyAlignment="1">
      <alignment vertical="center"/>
    </xf>
    <xf numFmtId="0" fontId="45" fillId="0" borderId="10" xfId="0" applyNumberFormat="1" applyFont="1" applyFill="1" applyBorder="1" applyAlignment="1">
      <alignment vertical="top"/>
    </xf>
  </cellXfs>
  <cellStyles count="50">
    <cellStyle name="Normal" xfId="0"/>
    <cellStyle name="1 Default Forma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904875</xdr:colOff>
      <xdr:row>6</xdr:row>
      <xdr:rowOff>142875</xdr:rowOff>
    </xdr:from>
    <xdr:to>
      <xdr:col>11</xdr:col>
      <xdr:colOff>142875</xdr:colOff>
      <xdr:row>12</xdr:row>
      <xdr:rowOff>104775</xdr:rowOff>
    </xdr:to>
    <xdr:sp>
      <xdr:nvSpPr>
        <xdr:cNvPr id="1" name="AutoShape 103"/>
        <xdr:cNvSpPr>
          <a:spLocks/>
        </xdr:cNvSpPr>
      </xdr:nvSpPr>
      <xdr:spPr>
        <a:xfrm>
          <a:off x="9877425" y="1323975"/>
          <a:ext cx="2219325" cy="1171575"/>
        </a:xfrm>
        <a:prstGeom prst="wedgeRectCallout">
          <a:avLst>
            <a:gd name="adj1" fmla="val -70361"/>
            <a:gd name="adj2" fmla="val 8170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Pwopriyetè / Ajan: Dat sa a sijere pa lojisyèl la. Ou dwe pwograme dat aktyèl la avèk Manadjè Asset ou anvan ou afiche </a:t>
          </a:r>
        </a:p>
      </xdr:txBody>
    </xdr:sp>
    <xdr:clientData/>
  </xdr:twoCellAnchor>
  <xdr:twoCellAnchor>
    <xdr:from>
      <xdr:col>8</xdr:col>
      <xdr:colOff>942975</xdr:colOff>
      <xdr:row>32</xdr:row>
      <xdr:rowOff>133350</xdr:rowOff>
    </xdr:from>
    <xdr:to>
      <xdr:col>11</xdr:col>
      <xdr:colOff>209550</xdr:colOff>
      <xdr:row>38</xdr:row>
      <xdr:rowOff>95250</xdr:rowOff>
    </xdr:to>
    <xdr:sp>
      <xdr:nvSpPr>
        <xdr:cNvPr id="2" name="AutoShape 104"/>
        <xdr:cNvSpPr>
          <a:spLocks/>
        </xdr:cNvSpPr>
      </xdr:nvSpPr>
      <xdr:spPr>
        <a:xfrm>
          <a:off x="9915525" y="6191250"/>
          <a:ext cx="2247900" cy="1162050"/>
        </a:xfrm>
        <a:prstGeom prst="wedgeRectCallout">
          <a:avLst>
            <a:gd name="adj1" fmla="val -72319"/>
            <a:gd name="adj2" fmla="val 811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Pwopriyetè / Ajan: Dat sa a sijere pa lojisyèl la. Ou dwe pwograme dat aktyèl la avèk Manadjè Asset ou anvan ou afiche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110</xdr:row>
      <xdr:rowOff>0</xdr:rowOff>
    </xdr:from>
    <xdr:to>
      <xdr:col>14</xdr:col>
      <xdr:colOff>533400</xdr:colOff>
      <xdr:row>110</xdr:row>
      <xdr:rowOff>0</xdr:rowOff>
    </xdr:to>
    <xdr:sp>
      <xdr:nvSpPr>
        <xdr:cNvPr id="1" name="Line 4"/>
        <xdr:cNvSpPr>
          <a:spLocks/>
        </xdr:cNvSpPr>
      </xdr:nvSpPr>
      <xdr:spPr>
        <a:xfrm>
          <a:off x="0" y="21859875"/>
          <a:ext cx="1573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781050</xdr:colOff>
      <xdr:row>113</xdr:row>
      <xdr:rowOff>28575</xdr:rowOff>
    </xdr:from>
    <xdr:to>
      <xdr:col>8</xdr:col>
      <xdr:colOff>400050</xdr:colOff>
      <xdr:row>113</xdr:row>
      <xdr:rowOff>295275</xdr:rowOff>
    </xdr:to>
    <xdr:sp>
      <xdr:nvSpPr>
        <xdr:cNvPr id="1" name="Text Box 108"/>
        <xdr:cNvSpPr txBox="1">
          <a:spLocks noChangeArrowheads="1"/>
        </xdr:cNvSpPr>
      </xdr:nvSpPr>
      <xdr:spPr>
        <a:xfrm>
          <a:off x="5562600" y="22193250"/>
          <a:ext cx="32194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Paj 2 de 3</a:t>
          </a:r>
        </a:p>
      </xdr:txBody>
    </xdr:sp>
    <xdr:clientData/>
  </xdr:twoCellAnchor>
  <xdr:twoCellAnchor>
    <xdr:from>
      <xdr:col>5</xdr:col>
      <xdr:colOff>857250</xdr:colOff>
      <xdr:row>65</xdr:row>
      <xdr:rowOff>66675</xdr:rowOff>
    </xdr:from>
    <xdr:to>
      <xdr:col>7</xdr:col>
      <xdr:colOff>752475</xdr:colOff>
      <xdr:row>65</xdr:row>
      <xdr:rowOff>304800</xdr:rowOff>
    </xdr:to>
    <xdr:sp>
      <xdr:nvSpPr>
        <xdr:cNvPr id="2" name="Text Box 109"/>
        <xdr:cNvSpPr txBox="1">
          <a:spLocks noChangeArrowheads="1"/>
        </xdr:cNvSpPr>
      </xdr:nvSpPr>
      <xdr:spPr>
        <a:xfrm>
          <a:off x="5638800" y="12687300"/>
          <a:ext cx="2419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Paj 1 de 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800100</xdr:colOff>
      <xdr:row>55</xdr:row>
      <xdr:rowOff>123825</xdr:rowOff>
    </xdr:from>
    <xdr:to>
      <xdr:col>2</xdr:col>
      <xdr:colOff>800100</xdr:colOff>
      <xdr:row>65</xdr:row>
      <xdr:rowOff>9525</xdr:rowOff>
    </xdr:to>
    <xdr:sp>
      <xdr:nvSpPr>
        <xdr:cNvPr id="1" name="Line 3"/>
        <xdr:cNvSpPr>
          <a:spLocks/>
        </xdr:cNvSpPr>
      </xdr:nvSpPr>
      <xdr:spPr>
        <a:xfrm>
          <a:off x="2733675" y="7915275"/>
          <a:ext cx="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2\plumtree\Documents%20and%20Settings\TA_ERC\Local%20Settings\Temporary%20Internet%20Files\OLKDA\6.1.0%20RentInc%206.0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ocuments%20and%20Settings\ma_lvr\Local%20Settings\Temporary%20Internet%20Files\OLK830\WorkingCal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Directions"/>
      <sheetName val="HUD Trans-cert ltr"/>
      <sheetName val="DHCD Trans-ltr"/>
      <sheetName val="Low-Profile Ltr"/>
      <sheetName val="Table of Contents"/>
      <sheetName val="Data Consolidat"/>
      <sheetName val="Agents Ck lst"/>
      <sheetName val="Request ltr"/>
      <sheetName val="Time_Line"/>
      <sheetName val="Post upto 10%"/>
      <sheetName val="Post_over_10%"/>
      <sheetName val="Own_cert"/>
      <sheetName val="Rent Summary"/>
      <sheetName val="Rent Schedule"/>
      <sheetName val="MAP2"/>
      <sheetName val="BAW"/>
      <sheetName val="DHCD SCHD"/>
      <sheetName val="236-MRVP"/>
      <sheetName val="HUD SCHD"/>
      <sheetName val="HUD SCHD 2"/>
      <sheetName val="RENT_ROLL"/>
      <sheetName val="1A"/>
      <sheetName val="1B"/>
      <sheetName val="2"/>
      <sheetName val="3"/>
      <sheetName val="6"/>
      <sheetName val="7"/>
      <sheetName val="8"/>
      <sheetName val="9_10"/>
      <sheetName val="14A_B_C"/>
      <sheetName val="15A"/>
      <sheetName val="15B"/>
      <sheetName val="15C"/>
      <sheetName val="15D"/>
      <sheetName val="15E"/>
      <sheetName val="18A"/>
      <sheetName val="18B"/>
      <sheetName val="19"/>
      <sheetName val="21"/>
      <sheetName val="22A"/>
      <sheetName val="22B"/>
      <sheetName val="23"/>
      <sheetName val="24"/>
      <sheetName val="25"/>
      <sheetName val="26"/>
      <sheetName val="27"/>
      <sheetName val="28A"/>
      <sheetName val="28B"/>
      <sheetName val="29"/>
      <sheetName val="31A"/>
      <sheetName val="31B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4"/>
      <sheetName val="45"/>
      <sheetName val="46"/>
      <sheetName val="47"/>
      <sheetName val="48"/>
      <sheetName val="49"/>
      <sheetName val="53"/>
      <sheetName val="54"/>
      <sheetName val="55"/>
      <sheetName val="56"/>
      <sheetName val="57"/>
      <sheetName val="58"/>
      <sheetName val="63"/>
      <sheetName val="66"/>
      <sheetName val="67"/>
      <sheetName val="68"/>
      <sheetName val="69"/>
      <sheetName val="70"/>
      <sheetName val="71_77_78_82_84"/>
      <sheetName val="Findings"/>
      <sheetName val="Check_List"/>
      <sheetName val="6.1.0 RentInc 6.0-FINAL"/>
    </sheetNames>
    <definedNames>
      <definedName name="BasicPrint"/>
      <definedName name="GoHome"/>
    </definedNames>
    <sheetDataSet>
      <sheetData sheetId="6">
        <row r="11">
          <cell r="B11">
            <v>41030</v>
          </cell>
        </row>
        <row r="12">
          <cell r="A12" t="str">
            <v>Rentinc Ver. 6.0</v>
          </cell>
        </row>
        <row r="15">
          <cell r="B15" t="str">
            <v/>
          </cell>
        </row>
        <row r="17">
          <cell r="B17" t="str">
            <v/>
          </cell>
        </row>
        <row r="25">
          <cell r="C25">
            <v>2</v>
          </cell>
        </row>
        <row r="29">
          <cell r="B29">
            <v>0</v>
          </cell>
        </row>
        <row r="36">
          <cell r="C36" t="str">
            <v>-BR</v>
          </cell>
          <cell r="F36">
            <v>0</v>
          </cell>
          <cell r="J36">
            <v>3</v>
          </cell>
          <cell r="M36">
            <v>0</v>
          </cell>
          <cell r="N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B36">
            <v>0</v>
          </cell>
          <cell r="AM36">
            <v>0</v>
          </cell>
          <cell r="AN36">
            <v>0</v>
          </cell>
        </row>
        <row r="37">
          <cell r="C37" t="str">
            <v>-BR</v>
          </cell>
          <cell r="F37">
            <v>0</v>
          </cell>
          <cell r="J37">
            <v>15</v>
          </cell>
          <cell r="M37">
            <v>0</v>
          </cell>
          <cell r="N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B37">
            <v>0</v>
          </cell>
          <cell r="AM37">
            <v>0</v>
          </cell>
          <cell r="AN37">
            <v>0</v>
          </cell>
        </row>
        <row r="38">
          <cell r="C38" t="str">
            <v>-BR</v>
          </cell>
          <cell r="F38">
            <v>0</v>
          </cell>
          <cell r="J38">
            <v>0</v>
          </cell>
          <cell r="M38">
            <v>0</v>
          </cell>
          <cell r="N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B38">
            <v>0</v>
          </cell>
          <cell r="AM38">
            <v>0</v>
          </cell>
          <cell r="AN38">
            <v>0</v>
          </cell>
        </row>
        <row r="39">
          <cell r="C39" t="str">
            <v>-BR</v>
          </cell>
          <cell r="F39">
            <v>0</v>
          </cell>
          <cell r="J39">
            <v>0</v>
          </cell>
          <cell r="M39">
            <v>0</v>
          </cell>
          <cell r="N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B39">
            <v>0</v>
          </cell>
          <cell r="AM39">
            <v>0</v>
          </cell>
          <cell r="AN39">
            <v>0</v>
          </cell>
        </row>
        <row r="40">
          <cell r="C40" t="str">
            <v>-BR</v>
          </cell>
          <cell r="F40">
            <v>0</v>
          </cell>
          <cell r="J40">
            <v>0</v>
          </cell>
          <cell r="M40">
            <v>0</v>
          </cell>
          <cell r="N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B40">
            <v>0</v>
          </cell>
          <cell r="AM40">
            <v>0</v>
          </cell>
          <cell r="AN40">
            <v>0</v>
          </cell>
        </row>
        <row r="41">
          <cell r="C41" t="str">
            <v>-BR</v>
          </cell>
          <cell r="F41">
            <v>0</v>
          </cell>
          <cell r="J41">
            <v>0</v>
          </cell>
          <cell r="M41">
            <v>0</v>
          </cell>
          <cell r="N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B41">
            <v>0</v>
          </cell>
          <cell r="AM41">
            <v>0</v>
          </cell>
          <cell r="AN41">
            <v>0</v>
          </cell>
        </row>
        <row r="42">
          <cell r="C42" t="str">
            <v>-BR</v>
          </cell>
          <cell r="F42">
            <v>0</v>
          </cell>
          <cell r="J42">
            <v>0</v>
          </cell>
          <cell r="M42">
            <v>0</v>
          </cell>
          <cell r="N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B42">
            <v>0</v>
          </cell>
          <cell r="AM42">
            <v>0</v>
          </cell>
          <cell r="AN42">
            <v>0</v>
          </cell>
        </row>
        <row r="43">
          <cell r="C43" t="str">
            <v>-BR</v>
          </cell>
          <cell r="F43">
            <v>0</v>
          </cell>
          <cell r="J43">
            <v>0</v>
          </cell>
          <cell r="M43">
            <v>0</v>
          </cell>
          <cell r="N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B43">
            <v>0</v>
          </cell>
          <cell r="AM43">
            <v>0</v>
          </cell>
          <cell r="AN43">
            <v>0</v>
          </cell>
        </row>
        <row r="45">
          <cell r="AG45">
            <v>0</v>
          </cell>
        </row>
        <row r="47">
          <cell r="AN47">
            <v>0</v>
          </cell>
        </row>
        <row r="48">
          <cell r="AN48">
            <v>0</v>
          </cell>
        </row>
        <row r="49">
          <cell r="AN49">
            <v>0</v>
          </cell>
        </row>
        <row r="50">
          <cell r="AN50">
            <v>0</v>
          </cell>
        </row>
        <row r="51">
          <cell r="B51">
            <v>40947</v>
          </cell>
          <cell r="AN51">
            <v>0</v>
          </cell>
        </row>
        <row r="52">
          <cell r="B52">
            <v>40959</v>
          </cell>
          <cell r="AN52">
            <v>0</v>
          </cell>
        </row>
        <row r="53">
          <cell r="B53">
            <v>0.9479166666666666</v>
          </cell>
          <cell r="AN53">
            <v>0</v>
          </cell>
        </row>
        <row r="54">
          <cell r="B54" t="str">
            <v/>
          </cell>
          <cell r="AJ54">
            <v>0</v>
          </cell>
          <cell r="AK54">
            <v>0</v>
          </cell>
          <cell r="AL54">
            <v>0</v>
          </cell>
          <cell r="AN54">
            <v>0</v>
          </cell>
        </row>
        <row r="55">
          <cell r="B55" t="str">
            <v/>
          </cell>
          <cell r="AJ55">
            <v>0</v>
          </cell>
          <cell r="AK55">
            <v>0</v>
          </cell>
          <cell r="AL55">
            <v>0</v>
          </cell>
        </row>
        <row r="56">
          <cell r="AJ56">
            <v>0</v>
          </cell>
          <cell r="AK56">
            <v>0</v>
          </cell>
          <cell r="AL56">
            <v>0</v>
          </cell>
        </row>
        <row r="57">
          <cell r="AJ57">
            <v>0</v>
          </cell>
          <cell r="AK57">
            <v>0</v>
          </cell>
          <cell r="AL57">
            <v>0</v>
          </cell>
        </row>
        <row r="58">
          <cell r="AJ58">
            <v>0</v>
          </cell>
          <cell r="AK58">
            <v>0</v>
          </cell>
          <cell r="AL58">
            <v>0</v>
          </cell>
        </row>
        <row r="59">
          <cell r="AJ59">
            <v>0</v>
          </cell>
          <cell r="AK59">
            <v>0</v>
          </cell>
          <cell r="AL59">
            <v>0</v>
          </cell>
        </row>
        <row r="60">
          <cell r="AJ60">
            <v>0</v>
          </cell>
          <cell r="AK60">
            <v>0</v>
          </cell>
          <cell r="AL60">
            <v>0</v>
          </cell>
        </row>
        <row r="61">
          <cell r="B61" t="str">
            <v/>
          </cell>
          <cell r="AJ61">
            <v>0</v>
          </cell>
          <cell r="AK61">
            <v>0</v>
          </cell>
          <cell r="AL61">
            <v>0</v>
          </cell>
        </row>
        <row r="62">
          <cell r="B62" t="str">
            <v/>
          </cell>
        </row>
        <row r="63">
          <cell r="B63" t="str">
            <v/>
          </cell>
          <cell r="AJ63">
            <v>0</v>
          </cell>
        </row>
        <row r="64">
          <cell r="B64" t="str">
            <v/>
          </cell>
        </row>
        <row r="65">
          <cell r="B65" t="str">
            <v>00000-0000</v>
          </cell>
        </row>
        <row r="67">
          <cell r="B67" t="str">
            <v/>
          </cell>
        </row>
        <row r="68">
          <cell r="B68" t="str">
            <v/>
          </cell>
        </row>
        <row r="78">
          <cell r="AI78">
            <v>0</v>
          </cell>
        </row>
        <row r="79">
          <cell r="AI79">
            <v>0</v>
          </cell>
        </row>
        <row r="80">
          <cell r="A80" t="str">
            <v>1.)</v>
          </cell>
          <cell r="B80" t="str">
            <v/>
          </cell>
          <cell r="AI80">
            <v>0</v>
          </cell>
        </row>
        <row r="81">
          <cell r="AI81">
            <v>0</v>
          </cell>
        </row>
        <row r="82">
          <cell r="AI82">
            <v>0</v>
          </cell>
        </row>
        <row r="83">
          <cell r="AI83">
            <v>0</v>
          </cell>
        </row>
        <row r="84">
          <cell r="A84" t="str">
            <v>2.)</v>
          </cell>
          <cell r="B84" t="str">
            <v/>
          </cell>
          <cell r="AI84">
            <v>0</v>
          </cell>
        </row>
        <row r="85">
          <cell r="AI85">
            <v>0</v>
          </cell>
        </row>
        <row r="88">
          <cell r="A88" t="str">
            <v>3.)</v>
          </cell>
          <cell r="B88" t="str">
            <v/>
          </cell>
        </row>
        <row r="92">
          <cell r="A92" t="str">
            <v>4.)</v>
          </cell>
          <cell r="B92" t="str">
            <v/>
          </cell>
        </row>
        <row r="96">
          <cell r="A96" t="str">
            <v>5.)</v>
          </cell>
          <cell r="B96" t="str">
            <v/>
          </cell>
        </row>
        <row r="121">
          <cell r="A121" t="str">
            <v>_</v>
          </cell>
          <cell r="B121" t="str">
            <v>_</v>
          </cell>
        </row>
        <row r="122">
          <cell r="A122" t="str">
            <v>_</v>
          </cell>
          <cell r="B122" t="str">
            <v>_</v>
          </cell>
        </row>
        <row r="123">
          <cell r="A123" t="str">
            <v>_</v>
          </cell>
          <cell r="B123" t="str">
            <v>_</v>
          </cell>
        </row>
        <row r="124">
          <cell r="A124" t="str">
            <v>_</v>
          </cell>
          <cell r="B124" t="str">
            <v>_</v>
          </cell>
        </row>
        <row r="125">
          <cell r="A125" t="str">
            <v>_</v>
          </cell>
          <cell r="B125" t="str">
            <v>_</v>
          </cell>
        </row>
        <row r="126">
          <cell r="A126" t="str">
            <v>_</v>
          </cell>
          <cell r="B126" t="str">
            <v>_</v>
          </cell>
        </row>
        <row r="127">
          <cell r="A127" t="str">
            <v>_</v>
          </cell>
          <cell r="B127" t="str">
            <v>_</v>
          </cell>
        </row>
        <row r="128">
          <cell r="A128" t="str">
            <v>_</v>
          </cell>
          <cell r="B128" t="str">
            <v>_</v>
          </cell>
        </row>
        <row r="137">
          <cell r="C137" t="str">
            <v/>
          </cell>
          <cell r="D137" t="str">
            <v/>
          </cell>
        </row>
        <row r="138">
          <cell r="C138" t="str">
            <v/>
          </cell>
          <cell r="D138" t="str">
            <v/>
          </cell>
        </row>
        <row r="139">
          <cell r="C139" t="str">
            <v/>
          </cell>
          <cell r="D139" t="str">
            <v/>
          </cell>
        </row>
        <row r="150">
          <cell r="A150" t="str">
            <v/>
          </cell>
          <cell r="B150">
            <v>0</v>
          </cell>
          <cell r="C150" t="str">
            <v/>
          </cell>
          <cell r="D150" t="str">
            <v>N/A</v>
          </cell>
        </row>
        <row r="151">
          <cell r="A151">
            <v>0</v>
          </cell>
          <cell r="B151">
            <v>0</v>
          </cell>
          <cell r="C151">
            <v>0</v>
          </cell>
          <cell r="D151" t="str">
            <v>N/A</v>
          </cell>
        </row>
        <row r="152">
          <cell r="A152">
            <v>0</v>
          </cell>
          <cell r="B152">
            <v>0</v>
          </cell>
          <cell r="C152">
            <v>0</v>
          </cell>
          <cell r="D152" t="str">
            <v>N/A</v>
          </cell>
        </row>
        <row r="153">
          <cell r="A153">
            <v>0</v>
          </cell>
          <cell r="B153">
            <v>0</v>
          </cell>
          <cell r="C153">
            <v>0</v>
          </cell>
          <cell r="D153" t="str">
            <v>N/A</v>
          </cell>
        </row>
        <row r="154">
          <cell r="A154">
            <v>0</v>
          </cell>
          <cell r="B154">
            <v>0</v>
          </cell>
          <cell r="C154">
            <v>0</v>
          </cell>
          <cell r="D154" t="str">
            <v>N/A</v>
          </cell>
        </row>
        <row r="155">
          <cell r="A155">
            <v>0</v>
          </cell>
          <cell r="B155">
            <v>0</v>
          </cell>
          <cell r="C155">
            <v>0</v>
          </cell>
          <cell r="D155" t="str">
            <v>N/A</v>
          </cell>
        </row>
      </sheetData>
      <sheetData sheetId="9">
        <row r="3">
          <cell r="H3">
            <v>41030</v>
          </cell>
        </row>
        <row r="25">
          <cell r="H25">
            <v>40995</v>
          </cell>
        </row>
        <row r="43">
          <cell r="H43">
            <v>40950</v>
          </cell>
        </row>
        <row r="44">
          <cell r="H44">
            <v>40952</v>
          </cell>
        </row>
        <row r="45">
          <cell r="H45">
            <v>40956</v>
          </cell>
        </row>
        <row r="47">
          <cell r="H47">
            <v>40962</v>
          </cell>
        </row>
        <row r="49">
          <cell r="H49">
            <v>40966</v>
          </cell>
        </row>
        <row r="54">
          <cell r="H54">
            <v>40995</v>
          </cell>
        </row>
      </sheetData>
      <sheetData sheetId="14">
        <row r="24">
          <cell r="F24" t="str">
            <v>-BR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str">
            <v>N/A</v>
          </cell>
        </row>
        <row r="25">
          <cell r="F25" t="str">
            <v>-BR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N/A</v>
          </cell>
        </row>
        <row r="26">
          <cell r="F26" t="str">
            <v>-BR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N/A</v>
          </cell>
        </row>
        <row r="27">
          <cell r="F27" t="str">
            <v>-BR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N/A</v>
          </cell>
        </row>
        <row r="28">
          <cell r="F28" t="str">
            <v>-BR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 t="str">
            <v>N/A</v>
          </cell>
        </row>
        <row r="29">
          <cell r="F29" t="str">
            <v>-BR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N/A</v>
          </cell>
        </row>
        <row r="30">
          <cell r="F30" t="str">
            <v>-BR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str">
            <v>N/A</v>
          </cell>
        </row>
        <row r="31">
          <cell r="F31" t="str">
            <v>-BR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 t="str">
            <v>N/A</v>
          </cell>
        </row>
        <row r="62">
          <cell r="M62">
            <v>0</v>
          </cell>
        </row>
      </sheetData>
      <sheetData sheetId="82">
        <row r="110">
          <cell r="G110" t="str">
            <v>LaVergne Randolph, Jr., Subsidy Manager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at_Listing"/>
      <sheetName val="Data Consolidat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1"/>
  <sheetViews>
    <sheetView showGridLines="0" zoomScale="81" zoomScaleNormal="81" zoomScalePageLayoutView="0" workbookViewId="0" topLeftCell="A37">
      <selection activeCell="G30" sqref="G30"/>
    </sheetView>
  </sheetViews>
  <sheetFormatPr defaultColWidth="11.10546875" defaultRowHeight="15"/>
  <cols>
    <col min="1" max="1" width="2.77734375" style="1" customWidth="1"/>
    <col min="2" max="2" width="3.77734375" style="1" customWidth="1"/>
    <col min="3" max="3" width="12.77734375" style="1" customWidth="1"/>
    <col min="4" max="4" width="8.77734375" style="1" customWidth="1"/>
    <col min="5" max="5" width="11.10546875" style="1" customWidth="1"/>
    <col min="6" max="6" width="7.77734375" style="1" customWidth="1"/>
    <col min="7" max="7" width="44.88671875" style="1" customWidth="1"/>
    <col min="8" max="8" width="12.77734375" style="1" customWidth="1"/>
    <col min="9" max="9" width="13.3359375" style="1" customWidth="1"/>
    <col min="10" max="10" width="10.3359375" style="1" bestFit="1" customWidth="1"/>
    <col min="11" max="16384" width="11.10546875" style="1" customWidth="1"/>
  </cols>
  <sheetData>
    <row r="1" ht="15">
      <c r="C1" s="1" t="s">
        <v>249</v>
      </c>
    </row>
    <row r="2" ht="12" customHeight="1">
      <c r="H2" s="2"/>
    </row>
    <row r="3" spans="3:9" ht="18">
      <c r="C3" s="1" t="s">
        <v>250</v>
      </c>
      <c r="G3" s="3"/>
      <c r="H3" s="135">
        <f>('[1]Data Consolidat'!B11)</f>
        <v>41030</v>
      </c>
      <c r="I3" s="4"/>
    </row>
    <row r="4" ht="15">
      <c r="H4" s="5"/>
    </row>
    <row r="5" ht="18">
      <c r="A5" s="6" t="s">
        <v>251</v>
      </c>
    </row>
    <row r="7" ht="15.75">
      <c r="C7" s="7" t="s">
        <v>252</v>
      </c>
    </row>
    <row r="8" spans="3:5" ht="15.75">
      <c r="C8" s="1" t="s">
        <v>0</v>
      </c>
      <c r="E8" s="7" t="s">
        <v>253</v>
      </c>
    </row>
    <row r="9" spans="2:8" ht="16.5" thickBot="1">
      <c r="B9" s="8">
        <v>1</v>
      </c>
      <c r="C9" s="9" t="s">
        <v>254</v>
      </c>
      <c r="D9" s="9"/>
      <c r="E9" s="9"/>
      <c r="F9" s="9"/>
      <c r="G9" s="9"/>
      <c r="H9" s="136">
        <f>('[1]Data Consolidat'!$B$51)</f>
        <v>40947</v>
      </c>
    </row>
    <row r="10" spans="2:8" ht="15.75">
      <c r="B10" s="10"/>
      <c r="C10" s="166" t="s">
        <v>1</v>
      </c>
      <c r="D10" s="12" t="s">
        <v>255</v>
      </c>
      <c r="E10" s="12"/>
      <c r="F10" s="12"/>
      <c r="G10" s="170">
        <f>SUM((H27)-83)</f>
        <v>40947</v>
      </c>
      <c r="H10" s="11"/>
    </row>
    <row r="11" spans="2:8" ht="16.5" thickBot="1">
      <c r="B11" s="10"/>
      <c r="C11" s="168"/>
      <c r="D11" s="9" t="s">
        <v>256</v>
      </c>
      <c r="E11" s="9"/>
      <c r="F11" s="9"/>
      <c r="G11" s="171">
        <f>(H3)</f>
        <v>41030</v>
      </c>
      <c r="H11" s="11"/>
    </row>
    <row r="12" spans="3:7" ht="15">
      <c r="C12" s="12"/>
      <c r="D12" s="12"/>
      <c r="E12" s="12"/>
      <c r="F12" s="12"/>
      <c r="G12" s="12"/>
    </row>
    <row r="13" spans="2:10" ht="15">
      <c r="B13" s="8">
        <f>SUM(B9)+1</f>
        <v>2</v>
      </c>
      <c r="C13" s="1" t="s">
        <v>257</v>
      </c>
      <c r="H13" s="137">
        <f>IF(H9&lt;J13,H9,J13)</f>
        <v>40947</v>
      </c>
      <c r="I13" s="1" t="s">
        <v>258</v>
      </c>
      <c r="J13" s="13">
        <f>SUM((H27)-83)</f>
        <v>40947</v>
      </c>
    </row>
    <row r="14" spans="2:9" ht="15">
      <c r="B14" s="8">
        <f aca="true" t="shared" si="0" ref="B14:B27">SUM(B13)+1</f>
        <v>3</v>
      </c>
      <c r="C14" s="1" t="s">
        <v>271</v>
      </c>
      <c r="H14" s="137">
        <f>SUM((H13)+12)</f>
        <v>40959</v>
      </c>
      <c r="I14" s="1" t="s">
        <v>259</v>
      </c>
    </row>
    <row r="15" spans="2:9" ht="15">
      <c r="B15" s="8">
        <f t="shared" si="0"/>
        <v>4</v>
      </c>
      <c r="C15" s="1" t="s">
        <v>272</v>
      </c>
      <c r="H15" s="137">
        <f>('[1]Data Consolidat'!B52)</f>
        <v>40959</v>
      </c>
      <c r="I15" s="1" t="s">
        <v>2</v>
      </c>
    </row>
    <row r="16" spans="2:9" ht="15">
      <c r="B16" s="8">
        <f t="shared" si="0"/>
        <v>5</v>
      </c>
      <c r="C16" s="1" t="s">
        <v>273</v>
      </c>
      <c r="H16" s="137">
        <f>SUM((H13)+16)</f>
        <v>40963</v>
      </c>
      <c r="I16" s="1" t="s">
        <v>260</v>
      </c>
    </row>
    <row r="17" spans="2:9" ht="15">
      <c r="B17" s="14">
        <f t="shared" si="0"/>
        <v>6</v>
      </c>
      <c r="C17" s="15" t="s">
        <v>274</v>
      </c>
      <c r="D17" s="15"/>
      <c r="E17" s="15"/>
      <c r="F17" s="15"/>
      <c r="G17" s="15"/>
      <c r="H17" s="137">
        <f>SUM(($H$13)+30)</f>
        <v>40977</v>
      </c>
      <c r="I17" s="1" t="s">
        <v>261</v>
      </c>
    </row>
    <row r="18" spans="2:9" ht="15">
      <c r="B18" s="14">
        <f t="shared" si="0"/>
        <v>7</v>
      </c>
      <c r="C18" s="15" t="s">
        <v>0</v>
      </c>
      <c r="D18" s="16" t="s">
        <v>275</v>
      </c>
      <c r="E18" s="15"/>
      <c r="F18" s="15"/>
      <c r="G18" s="15"/>
      <c r="H18" s="137">
        <f>SUM(($H$13)+31)</f>
        <v>40978</v>
      </c>
      <c r="I18" s="1" t="s">
        <v>262</v>
      </c>
    </row>
    <row r="19" spans="2:9" ht="15">
      <c r="B19" s="14">
        <f t="shared" si="0"/>
        <v>8</v>
      </c>
      <c r="C19" s="15" t="s">
        <v>0</v>
      </c>
      <c r="D19" s="16" t="s">
        <v>276</v>
      </c>
      <c r="E19" s="15"/>
      <c r="F19" s="15"/>
      <c r="G19" s="15"/>
      <c r="H19" s="137">
        <f>SUM(($H$13)+35)</f>
        <v>40982</v>
      </c>
      <c r="I19" s="1" t="s">
        <v>263</v>
      </c>
    </row>
    <row r="20" spans="2:9" ht="15">
      <c r="B20" s="14">
        <f t="shared" si="0"/>
        <v>9</v>
      </c>
      <c r="C20" s="15" t="s">
        <v>296</v>
      </c>
      <c r="D20" s="15"/>
      <c r="E20" s="16"/>
      <c r="F20" s="15"/>
      <c r="G20" s="15"/>
      <c r="H20" s="137">
        <f>SUM(($H$13)+38)</f>
        <v>40985</v>
      </c>
      <c r="I20" s="1" t="s">
        <v>264</v>
      </c>
    </row>
    <row r="21" spans="2:9" ht="16.5" customHeight="1">
      <c r="B21" s="14">
        <f t="shared" si="0"/>
        <v>10</v>
      </c>
      <c r="C21" s="15" t="s">
        <v>278</v>
      </c>
      <c r="D21" s="16" t="s">
        <v>277</v>
      </c>
      <c r="E21" s="15"/>
      <c r="F21" s="15"/>
      <c r="G21" s="15"/>
      <c r="H21" s="137">
        <f>SUM(($H$13)+41)</f>
        <v>40988</v>
      </c>
      <c r="I21" s="1" t="s">
        <v>265</v>
      </c>
    </row>
    <row r="22" spans="2:9" ht="15">
      <c r="B22" s="14">
        <f t="shared" si="0"/>
        <v>11</v>
      </c>
      <c r="C22" s="15" t="s">
        <v>279</v>
      </c>
      <c r="D22" s="15"/>
      <c r="E22" s="15"/>
      <c r="F22" s="15"/>
      <c r="G22" s="15"/>
      <c r="H22" s="137">
        <f>SUM(($H$13)+42)</f>
        <v>40989</v>
      </c>
      <c r="I22" s="1" t="s">
        <v>266</v>
      </c>
    </row>
    <row r="23" spans="2:9" ht="15">
      <c r="B23" s="14">
        <f t="shared" si="0"/>
        <v>12</v>
      </c>
      <c r="C23" s="1" t="s">
        <v>0</v>
      </c>
      <c r="D23" s="16" t="s">
        <v>287</v>
      </c>
      <c r="H23" s="137">
        <f>SUM(($H$13)+45)</f>
        <v>40992</v>
      </c>
      <c r="I23" s="1" t="s">
        <v>267</v>
      </c>
    </row>
    <row r="24" spans="2:9" ht="16.5" customHeight="1">
      <c r="B24" s="14">
        <f t="shared" si="0"/>
        <v>13</v>
      </c>
      <c r="C24" s="1" t="s">
        <v>288</v>
      </c>
      <c r="D24" s="16"/>
      <c r="H24" s="137">
        <f>SUM(($H$13)+45)</f>
        <v>40992</v>
      </c>
      <c r="I24" s="1" t="s">
        <v>267</v>
      </c>
    </row>
    <row r="25" spans="2:9" ht="15">
      <c r="B25" s="14">
        <f t="shared" si="0"/>
        <v>14</v>
      </c>
      <c r="C25" s="1" t="s">
        <v>289</v>
      </c>
      <c r="H25" s="137">
        <f>SUM(($H$13)+48)</f>
        <v>40995</v>
      </c>
      <c r="I25" s="1" t="s">
        <v>268</v>
      </c>
    </row>
    <row r="26" spans="2:9" ht="15">
      <c r="B26" s="14">
        <f t="shared" si="0"/>
        <v>15</v>
      </c>
      <c r="C26" s="1" t="s">
        <v>3</v>
      </c>
      <c r="H26" s="137">
        <f>SUM(($H$13)+51)</f>
        <v>40998</v>
      </c>
      <c r="I26" s="1" t="s">
        <v>269</v>
      </c>
    </row>
    <row r="27" spans="2:10" ht="16.5" customHeight="1">
      <c r="B27" s="14">
        <f t="shared" si="0"/>
        <v>16</v>
      </c>
      <c r="C27" s="1" t="s">
        <v>290</v>
      </c>
      <c r="G27" s="3"/>
      <c r="H27" s="138">
        <f>(H3)</f>
        <v>41030</v>
      </c>
      <c r="I27" s="134" t="s">
        <v>270</v>
      </c>
      <c r="J27" s="202">
        <f>DAYS360(H13,H27)</f>
        <v>83</v>
      </c>
    </row>
    <row r="28" ht="4.5" customHeight="1">
      <c r="H28" s="5"/>
    </row>
    <row r="29" ht="6" customHeight="1"/>
    <row r="30" ht="18">
      <c r="A30" s="6" t="s">
        <v>293</v>
      </c>
    </row>
    <row r="32" ht="15.75">
      <c r="C32" s="7" t="s">
        <v>252</v>
      </c>
    </row>
    <row r="33" spans="3:5" ht="15.75">
      <c r="C33" s="1" t="s">
        <v>0</v>
      </c>
      <c r="E33" s="7" t="s">
        <v>253</v>
      </c>
    </row>
    <row r="34" spans="2:8" ht="16.5" thickBot="1">
      <c r="B34" s="8">
        <v>1</v>
      </c>
      <c r="C34" s="9" t="s">
        <v>294</v>
      </c>
      <c r="D34" s="9"/>
      <c r="E34" s="9"/>
      <c r="F34" s="9"/>
      <c r="G34" s="9"/>
      <c r="H34" s="136">
        <f>('[1]Data Consolidat'!$B$51)</f>
        <v>40947</v>
      </c>
    </row>
    <row r="35" spans="2:8" ht="15.75">
      <c r="B35" s="10"/>
      <c r="C35" s="166" t="s">
        <v>1</v>
      </c>
      <c r="D35" s="12" t="s">
        <v>291</v>
      </c>
      <c r="E35" s="12"/>
      <c r="F35" s="12"/>
      <c r="G35" s="167">
        <f>SUM((H56)-109)</f>
        <v>40921</v>
      </c>
      <c r="H35" s="11"/>
    </row>
    <row r="36" spans="2:8" ht="16.5" thickBot="1">
      <c r="B36" s="10"/>
      <c r="C36" s="168"/>
      <c r="D36" s="9" t="s">
        <v>292</v>
      </c>
      <c r="E36" s="9"/>
      <c r="F36" s="9"/>
      <c r="G36" s="169">
        <f>(H3)</f>
        <v>41030</v>
      </c>
      <c r="H36" s="11"/>
    </row>
    <row r="37" spans="3:7" ht="15">
      <c r="C37" s="12"/>
      <c r="D37" s="12"/>
      <c r="E37" s="12"/>
      <c r="F37" s="12"/>
      <c r="G37" s="12"/>
    </row>
    <row r="39" spans="2:10" ht="15">
      <c r="B39" s="14">
        <f>SUM(B34)+1</f>
        <v>2</v>
      </c>
      <c r="C39" s="15" t="s">
        <v>257</v>
      </c>
      <c r="D39" s="15"/>
      <c r="E39" s="15"/>
      <c r="F39" s="15"/>
      <c r="G39" s="15"/>
      <c r="H39" s="137">
        <f>IF(H34&lt;J39,H34,J39)</f>
        <v>40921</v>
      </c>
      <c r="I39" s="15" t="s">
        <v>258</v>
      </c>
      <c r="J39" s="18">
        <f>SUM((H56)-109)</f>
        <v>40921</v>
      </c>
    </row>
    <row r="40" spans="2:10" ht="15">
      <c r="B40" s="14">
        <f aca="true" t="shared" si="1" ref="B40:B56">SUM(B39)+1</f>
        <v>3</v>
      </c>
      <c r="C40" s="15" t="s">
        <v>295</v>
      </c>
      <c r="D40" s="15"/>
      <c r="E40" s="15"/>
      <c r="F40" s="15"/>
      <c r="G40" s="15"/>
      <c r="H40" s="137">
        <f>SUM((H39)+12)</f>
        <v>40933</v>
      </c>
      <c r="I40" s="15" t="s">
        <v>280</v>
      </c>
      <c r="J40" s="15"/>
    </row>
    <row r="41" spans="2:10" ht="15">
      <c r="B41" s="14">
        <f t="shared" si="1"/>
        <v>4</v>
      </c>
      <c r="C41" s="15" t="s">
        <v>272</v>
      </c>
      <c r="D41" s="15"/>
      <c r="E41" s="15"/>
      <c r="F41" s="15"/>
      <c r="G41" s="15"/>
      <c r="H41" s="137" t="str">
        <f>IF('[1]Rent Schedule'!M62&lt;10%,"N/A",'[1]Data Consolidat'!B52)</f>
        <v>N/A</v>
      </c>
      <c r="I41" s="15" t="s">
        <v>303</v>
      </c>
      <c r="J41" s="15"/>
    </row>
    <row r="42" spans="2:10" ht="15">
      <c r="B42" s="14">
        <f t="shared" si="1"/>
        <v>5</v>
      </c>
      <c r="C42" s="15" t="s">
        <v>272</v>
      </c>
      <c r="D42" s="15"/>
      <c r="E42" s="15"/>
      <c r="F42" s="15"/>
      <c r="G42" s="15"/>
      <c r="H42" s="137">
        <f>SUM((H39)+16)</f>
        <v>40937</v>
      </c>
      <c r="I42" s="15" t="s">
        <v>260</v>
      </c>
      <c r="J42" s="15"/>
    </row>
    <row r="43" spans="2:10" ht="15">
      <c r="B43" s="14">
        <f t="shared" si="1"/>
        <v>6</v>
      </c>
      <c r="C43" s="15" t="s">
        <v>274</v>
      </c>
      <c r="D43" s="15"/>
      <c r="E43" s="15"/>
      <c r="F43" s="15"/>
      <c r="G43" s="15"/>
      <c r="H43" s="137">
        <f>IF(H39+29&lt;J43,H39+29,J43)</f>
        <v>40950</v>
      </c>
      <c r="I43" s="15" t="s">
        <v>261</v>
      </c>
      <c r="J43" s="18">
        <f>SUM((H56)-79)</f>
        <v>40951</v>
      </c>
    </row>
    <row r="44" spans="2:10" ht="15">
      <c r="B44" s="14">
        <f t="shared" si="1"/>
        <v>7</v>
      </c>
      <c r="C44" s="15" t="s">
        <v>4</v>
      </c>
      <c r="D44" s="16" t="s">
        <v>275</v>
      </c>
      <c r="E44" s="15"/>
      <c r="F44" s="15"/>
      <c r="G44" s="15"/>
      <c r="H44" s="137">
        <f>SUM(($H$39)+31)</f>
        <v>40952</v>
      </c>
      <c r="I44" s="15" t="s">
        <v>281</v>
      </c>
      <c r="J44" s="15"/>
    </row>
    <row r="45" spans="2:10" ht="15">
      <c r="B45" s="14">
        <f t="shared" si="1"/>
        <v>8</v>
      </c>
      <c r="C45" s="15" t="s">
        <v>4</v>
      </c>
      <c r="D45" s="16" t="s">
        <v>276</v>
      </c>
      <c r="E45" s="15"/>
      <c r="F45" s="15"/>
      <c r="G45" s="15"/>
      <c r="H45" s="137">
        <f>SUM(($H$39)+35)</f>
        <v>40956</v>
      </c>
      <c r="I45" s="15" t="s">
        <v>263</v>
      </c>
      <c r="J45" s="15"/>
    </row>
    <row r="46" spans="2:10" s="7" customFormat="1" ht="15.75">
      <c r="B46" s="14">
        <f t="shared" si="1"/>
        <v>9</v>
      </c>
      <c r="C46" s="15" t="s">
        <v>296</v>
      </c>
      <c r="D46" s="15"/>
      <c r="E46" s="16"/>
      <c r="F46" s="15"/>
      <c r="G46" s="15"/>
      <c r="H46" s="137">
        <f>SUM(($H$39)+38)</f>
        <v>40959</v>
      </c>
      <c r="I46" s="15" t="s">
        <v>264</v>
      </c>
      <c r="J46" s="15"/>
    </row>
    <row r="47" spans="2:10" ht="15">
      <c r="B47" s="14">
        <f t="shared" si="1"/>
        <v>10</v>
      </c>
      <c r="C47" s="15" t="s">
        <v>0</v>
      </c>
      <c r="D47" s="16" t="s">
        <v>277</v>
      </c>
      <c r="E47" s="15"/>
      <c r="F47" s="15"/>
      <c r="G47" s="15"/>
      <c r="H47" s="137">
        <f>SUM(($H$39)+41)</f>
        <v>40962</v>
      </c>
      <c r="I47" s="15" t="s">
        <v>265</v>
      </c>
      <c r="J47" s="15"/>
    </row>
    <row r="48" spans="2:10" ht="15">
      <c r="B48" s="14">
        <f t="shared" si="1"/>
        <v>11</v>
      </c>
      <c r="C48" s="15" t="s">
        <v>279</v>
      </c>
      <c r="D48" s="16"/>
      <c r="E48" s="15"/>
      <c r="F48" s="15"/>
      <c r="G48" s="15"/>
      <c r="H48" s="137">
        <f>SUM(($H$39)+42)</f>
        <v>40963</v>
      </c>
      <c r="I48" s="15" t="s">
        <v>266</v>
      </c>
      <c r="J48" s="15"/>
    </row>
    <row r="49" spans="2:10" ht="15">
      <c r="B49" s="14">
        <f t="shared" si="1"/>
        <v>12</v>
      </c>
      <c r="C49" s="15" t="s">
        <v>0</v>
      </c>
      <c r="D49" s="16" t="s">
        <v>287</v>
      </c>
      <c r="E49" s="15"/>
      <c r="F49" s="15"/>
      <c r="G49" s="15"/>
      <c r="H49" s="137">
        <f>SUM(($H$39)+45)</f>
        <v>40966</v>
      </c>
      <c r="I49" s="15" t="s">
        <v>267</v>
      </c>
      <c r="J49" s="15"/>
    </row>
    <row r="50" spans="2:10" ht="15">
      <c r="B50" s="14">
        <f t="shared" si="1"/>
        <v>13</v>
      </c>
      <c r="C50" s="15" t="s">
        <v>288</v>
      </c>
      <c r="D50" s="15"/>
      <c r="E50" s="15"/>
      <c r="F50" s="15"/>
      <c r="G50" s="15"/>
      <c r="H50" s="137">
        <f>SUM(($H$39)+45)</f>
        <v>40966</v>
      </c>
      <c r="I50" s="15" t="s">
        <v>267</v>
      </c>
      <c r="J50" s="15"/>
    </row>
    <row r="51" spans="2:10" ht="15">
      <c r="B51" s="14">
        <f t="shared" si="1"/>
        <v>14</v>
      </c>
      <c r="C51" s="15" t="s">
        <v>297</v>
      </c>
      <c r="D51" s="15"/>
      <c r="E51" s="15"/>
      <c r="F51" s="15"/>
      <c r="G51" s="15"/>
      <c r="H51" s="137">
        <f>SUM(($H$39)+49)</f>
        <v>40970</v>
      </c>
      <c r="I51" s="15" t="s">
        <v>282</v>
      </c>
      <c r="J51" s="15"/>
    </row>
    <row r="52" spans="2:10" ht="15">
      <c r="B52" s="14">
        <f t="shared" si="1"/>
        <v>15</v>
      </c>
      <c r="C52" s="15" t="s">
        <v>298</v>
      </c>
      <c r="D52" s="15"/>
      <c r="E52" s="15"/>
      <c r="F52" s="15"/>
      <c r="G52" s="15"/>
      <c r="H52" s="139"/>
      <c r="I52" s="15" t="s">
        <v>283</v>
      </c>
      <c r="J52" s="15"/>
    </row>
    <row r="53" spans="2:10" ht="15">
      <c r="B53" s="14">
        <f t="shared" si="1"/>
        <v>16</v>
      </c>
      <c r="C53" s="15" t="s">
        <v>299</v>
      </c>
      <c r="D53" s="15"/>
      <c r="E53" s="15"/>
      <c r="F53" s="15"/>
      <c r="G53" s="15"/>
      <c r="H53" s="139"/>
      <c r="I53" s="15" t="s">
        <v>283</v>
      </c>
      <c r="J53" s="15"/>
    </row>
    <row r="54" spans="2:10" ht="15">
      <c r="B54" s="14">
        <f t="shared" si="1"/>
        <v>17</v>
      </c>
      <c r="C54" s="15" t="s">
        <v>300</v>
      </c>
      <c r="D54" s="15"/>
      <c r="E54" s="15"/>
      <c r="F54" s="15"/>
      <c r="G54" s="15"/>
      <c r="H54" s="137">
        <f>SUM(($H$39)+74)</f>
        <v>40995</v>
      </c>
      <c r="I54" s="15" t="s">
        <v>284</v>
      </c>
      <c r="J54" s="15"/>
    </row>
    <row r="55" spans="2:10" ht="15">
      <c r="B55" s="14">
        <f t="shared" si="1"/>
        <v>18</v>
      </c>
      <c r="C55" s="15" t="s">
        <v>301</v>
      </c>
      <c r="D55" s="15"/>
      <c r="E55" s="15"/>
      <c r="F55" s="15"/>
      <c r="G55" s="15"/>
      <c r="H55" s="137">
        <f>SUM(($H$39)+78)</f>
        <v>40999</v>
      </c>
      <c r="I55" s="15" t="s">
        <v>285</v>
      </c>
      <c r="J55" s="15"/>
    </row>
    <row r="56" spans="2:10" ht="15">
      <c r="B56" s="14">
        <f t="shared" si="1"/>
        <v>19</v>
      </c>
      <c r="C56" s="15" t="s">
        <v>302</v>
      </c>
      <c r="D56" s="15"/>
      <c r="E56" s="15"/>
      <c r="F56" s="15"/>
      <c r="G56" s="19"/>
      <c r="H56" s="138">
        <f>(H3)</f>
        <v>41030</v>
      </c>
      <c r="I56" s="17" t="s">
        <v>286</v>
      </c>
      <c r="J56" s="202">
        <f>DAYS360(H39,H56)</f>
        <v>108</v>
      </c>
    </row>
    <row r="59" ht="15">
      <c r="I59" s="20"/>
    </row>
    <row r="60" spans="8:9" ht="15">
      <c r="H60" s="21"/>
      <c r="I60" s="20"/>
    </row>
    <row r="61" ht="15">
      <c r="H61" s="21"/>
    </row>
  </sheetData>
  <sheetProtection/>
  <printOptions horizontalCentered="1" verticalCentered="1"/>
  <pageMargins left="0.12" right="0.12" top="0.17" bottom="0.32" header="0.24" footer="0.16"/>
  <pageSetup fitToHeight="1" fitToWidth="1" horizontalDpi="300" verticalDpi="300" orientation="portrait" scale="70" r:id="rId3"/>
  <headerFooter alignWithMargins="0">
    <oddFooter>&amp;R&amp;"Arial,Bold"&amp;8&amp;F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2"/>
  <sheetViews>
    <sheetView showGridLines="0" tabSelected="1" view="pageBreakPreview" zoomScale="75" zoomScaleNormal="81" zoomScaleSheetLayoutView="75" zoomScalePageLayoutView="0" workbookViewId="0" topLeftCell="A1">
      <selection activeCell="G10" sqref="G10"/>
    </sheetView>
  </sheetViews>
  <sheetFormatPr defaultColWidth="9.77734375" defaultRowHeight="15"/>
  <cols>
    <col min="1" max="1" width="0.88671875" style="22" customWidth="1"/>
    <col min="2" max="2" width="7.6640625" style="22" customWidth="1"/>
    <col min="3" max="3" width="13.5546875" style="22" customWidth="1"/>
    <col min="4" max="4" width="11.99609375" style="22" customWidth="1"/>
    <col min="5" max="5" width="14.21484375" style="22" customWidth="1"/>
    <col min="6" max="6" width="12.88671875" style="22" customWidth="1"/>
    <col min="7" max="7" width="20.77734375" style="22" customWidth="1"/>
    <col min="8" max="8" width="15.88671875" style="22" customWidth="1"/>
    <col min="9" max="9" width="11.77734375" style="22" customWidth="1"/>
    <col min="10" max="10" width="11.99609375" style="22" customWidth="1"/>
    <col min="11" max="11" width="11.88671875" style="22" customWidth="1"/>
    <col min="12" max="12" width="15.21484375" style="22" customWidth="1"/>
    <col min="13" max="13" width="15.77734375" style="22" customWidth="1"/>
    <col min="14" max="14" width="12.77734375" style="22" customWidth="1"/>
    <col min="15" max="15" width="14.3359375" style="22" customWidth="1"/>
    <col min="16" max="16" width="9.77734375" style="22" customWidth="1"/>
    <col min="17" max="16384" width="9.77734375" style="22" customWidth="1"/>
  </cols>
  <sheetData>
    <row r="1" spans="1:15" ht="23.25">
      <c r="A1" s="329" t="s">
        <v>189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</row>
    <row r="2" ht="3.75" customHeight="1"/>
    <row r="3" spans="3:10" ht="18">
      <c r="C3" s="331" t="s">
        <v>304</v>
      </c>
      <c r="D3" s="331"/>
      <c r="E3" s="331"/>
      <c r="F3" s="140" t="s">
        <v>305</v>
      </c>
      <c r="G3" s="23"/>
      <c r="H3" s="23"/>
      <c r="J3" s="24"/>
    </row>
    <row r="4" ht="4.5" customHeight="1"/>
    <row r="5" spans="2:10" ht="18">
      <c r="B5" s="203" t="s">
        <v>184</v>
      </c>
      <c r="C5" s="141" t="s">
        <v>305</v>
      </c>
      <c r="D5" s="20" t="s">
        <v>243</v>
      </c>
      <c r="E5" s="81"/>
      <c r="F5" s="81"/>
      <c r="G5" s="81"/>
      <c r="H5" s="81"/>
      <c r="I5" s="81"/>
      <c r="J5" s="81"/>
    </row>
    <row r="6" spans="2:8" ht="18">
      <c r="B6" s="20" t="s">
        <v>185</v>
      </c>
      <c r="C6" s="75"/>
      <c r="D6" s="75"/>
      <c r="E6" s="75"/>
      <c r="F6" s="75"/>
      <c r="G6" s="75"/>
      <c r="H6" s="74"/>
    </row>
    <row r="7" spans="2:8" ht="4.5" customHeight="1">
      <c r="B7" s="75"/>
      <c r="C7" s="75"/>
      <c r="D7" s="75"/>
      <c r="E7" s="75"/>
      <c r="F7" s="75"/>
      <c r="G7" s="75"/>
      <c r="H7" s="75"/>
    </row>
    <row r="8" spans="2:8" ht="18">
      <c r="B8" s="204" t="s">
        <v>306</v>
      </c>
      <c r="C8" s="75"/>
      <c r="D8" s="75"/>
      <c r="E8" s="75"/>
      <c r="F8" s="75"/>
      <c r="G8" s="75"/>
      <c r="H8" s="75"/>
    </row>
    <row r="9" spans="2:10" ht="18">
      <c r="B9" s="204" t="s">
        <v>307</v>
      </c>
      <c r="C9" s="75"/>
      <c r="D9" s="75"/>
      <c r="E9" s="76"/>
      <c r="F9" s="142" t="s">
        <v>308</v>
      </c>
      <c r="G9" s="75"/>
      <c r="H9" s="75"/>
      <c r="J9" s="26"/>
    </row>
    <row r="10" spans="2:8" ht="6.75" customHeight="1">
      <c r="B10" s="75"/>
      <c r="C10" s="75"/>
      <c r="D10" s="75"/>
      <c r="E10" s="75"/>
      <c r="F10" s="75"/>
      <c r="G10" s="75"/>
      <c r="H10" s="75"/>
    </row>
    <row r="11" spans="2:8" ht="18">
      <c r="B11" s="20" t="s">
        <v>191</v>
      </c>
      <c r="C11" s="75"/>
      <c r="D11" s="75"/>
      <c r="E11" s="75"/>
      <c r="F11" s="75"/>
      <c r="G11" s="75"/>
      <c r="H11" s="75"/>
    </row>
    <row r="12" spans="2:8" ht="18">
      <c r="B12" s="20" t="s">
        <v>192</v>
      </c>
      <c r="C12" s="75"/>
      <c r="D12" s="142" t="s">
        <v>308</v>
      </c>
      <c r="E12" s="75"/>
      <c r="F12" s="75"/>
      <c r="G12" s="75"/>
      <c r="H12" s="75"/>
    </row>
    <row r="13" spans="2:10" ht="18">
      <c r="B13" s="75"/>
      <c r="C13" s="75"/>
      <c r="D13" s="75"/>
      <c r="E13" s="203" t="s">
        <v>193</v>
      </c>
      <c r="F13" s="332" t="s">
        <v>305</v>
      </c>
      <c r="G13" s="333"/>
      <c r="H13" s="77"/>
      <c r="J13" s="25"/>
    </row>
    <row r="14" spans="2:10" ht="18">
      <c r="B14" s="75"/>
      <c r="C14" s="75"/>
      <c r="D14" s="75"/>
      <c r="E14" s="203" t="s">
        <v>194</v>
      </c>
      <c r="F14" s="332" t="s">
        <v>305</v>
      </c>
      <c r="G14" s="333"/>
      <c r="H14" s="77"/>
      <c r="J14" s="27"/>
    </row>
    <row r="15" spans="2:10" ht="18">
      <c r="B15" s="75"/>
      <c r="C15" s="75"/>
      <c r="D15" s="75"/>
      <c r="E15" s="203" t="s">
        <v>195</v>
      </c>
      <c r="F15" s="273" t="s">
        <v>305</v>
      </c>
      <c r="G15" s="273"/>
      <c r="H15" s="273"/>
      <c r="I15" s="24"/>
      <c r="J15" s="24"/>
    </row>
    <row r="16" spans="2:8" ht="6" customHeight="1">
      <c r="B16" s="75"/>
      <c r="C16" s="75"/>
      <c r="D16" s="75"/>
      <c r="E16" s="75"/>
      <c r="F16" s="75"/>
      <c r="G16" s="75"/>
      <c r="H16" s="75"/>
    </row>
    <row r="17" spans="2:8" s="80" customFormat="1" ht="18.75" customHeight="1">
      <c r="B17" s="79"/>
      <c r="C17" s="75" t="s">
        <v>235</v>
      </c>
      <c r="D17" s="79"/>
      <c r="E17" s="79"/>
      <c r="F17" s="79"/>
      <c r="G17" s="79"/>
      <c r="H17" s="79"/>
    </row>
    <row r="18" ht="7.5" customHeight="1"/>
    <row r="19" spans="2:15" ht="18" customHeight="1">
      <c r="B19" s="205" t="str">
        <f>('[1]Data Consolidat'!A80)</f>
        <v>1.)</v>
      </c>
      <c r="C19" s="240">
        <f>'[1]Data Consolidat'!B80</f>
      </c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</row>
    <row r="20" spans="2:15" ht="18" customHeight="1">
      <c r="B20" s="206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</row>
    <row r="21" spans="2:15" ht="18" customHeight="1">
      <c r="B21" s="206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</row>
    <row r="22" spans="2:15" ht="16.5" customHeight="1">
      <c r="B22" s="205" t="str">
        <f>('[1]Data Consolidat'!A84)</f>
        <v>2.)</v>
      </c>
      <c r="C22" s="240">
        <f>'[1]Data Consolidat'!B84</f>
      </c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</row>
    <row r="23" spans="2:15" ht="16.5" customHeight="1">
      <c r="B23" s="206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</row>
    <row r="24" spans="2:15" ht="16.5" customHeight="1">
      <c r="B24" s="206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</row>
    <row r="25" spans="2:15" ht="15" customHeight="1">
      <c r="B25" s="205" t="str">
        <f>('[1]Data Consolidat'!A88)</f>
        <v>3.)</v>
      </c>
      <c r="C25" s="240">
        <f>'[1]Data Consolidat'!B88</f>
      </c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</row>
    <row r="26" spans="2:15" ht="15" customHeight="1">
      <c r="B26" s="206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</row>
    <row r="27" spans="2:15" ht="15" customHeight="1">
      <c r="B27" s="206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</row>
    <row r="28" spans="2:15" ht="15" customHeight="1">
      <c r="B28" s="206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</row>
    <row r="29" spans="2:15" ht="18" customHeight="1">
      <c r="B29" s="205" t="str">
        <f>('[1]Data Consolidat'!A92)</f>
        <v>4.)</v>
      </c>
      <c r="C29" s="240">
        <f>'[1]Data Consolidat'!B92</f>
      </c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</row>
    <row r="30" spans="2:15" ht="18" customHeight="1">
      <c r="B30" s="206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</row>
    <row r="31" spans="2:15" ht="18" customHeight="1">
      <c r="B31" s="206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</row>
    <row r="32" spans="2:15" ht="18" customHeight="1">
      <c r="B32" s="206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</row>
    <row r="33" spans="2:15" ht="16.5" customHeight="1">
      <c r="B33" s="205" t="str">
        <f>('[1]Data Consolidat'!A96)</f>
        <v>5.)</v>
      </c>
      <c r="C33" s="240">
        <f>'[1]Data Consolidat'!B96</f>
      </c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</row>
    <row r="34" spans="2:15" ht="16.5" customHeight="1">
      <c r="B34" s="206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</row>
    <row r="35" spans="2:15" ht="16.5" customHeight="1">
      <c r="B35" s="206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</row>
    <row r="36" spans="2:15" ht="14.25" customHeight="1">
      <c r="B36" s="206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</row>
    <row r="37" ht="5.25" customHeight="1"/>
    <row r="38" spans="3:4" ht="19.5" customHeight="1">
      <c r="C38" s="24" t="s">
        <v>5</v>
      </c>
      <c r="D38" s="24"/>
    </row>
    <row r="39" spans="9:13" ht="21" customHeight="1">
      <c r="I39" s="28"/>
      <c r="L39" s="29"/>
      <c r="M39" s="29"/>
    </row>
    <row r="40" spans="3:15" ht="15" customHeight="1">
      <c r="C40" s="326" t="s">
        <v>200</v>
      </c>
      <c r="D40" s="327"/>
      <c r="E40" s="328"/>
      <c r="F40" s="272" t="s">
        <v>317</v>
      </c>
      <c r="G40" s="324"/>
      <c r="H40" s="325"/>
      <c r="I40" s="323" t="s">
        <v>317</v>
      </c>
      <c r="J40" s="324"/>
      <c r="K40" s="325"/>
      <c r="L40" s="30" t="s">
        <v>319</v>
      </c>
      <c r="M40" s="320" t="s">
        <v>320</v>
      </c>
      <c r="N40" s="320" t="s">
        <v>321</v>
      </c>
      <c r="O40" s="182" t="s">
        <v>323</v>
      </c>
    </row>
    <row r="41" spans="2:15" ht="15" customHeight="1">
      <c r="B41" s="210" t="s">
        <v>198</v>
      </c>
      <c r="C41" s="211" t="s">
        <v>201</v>
      </c>
      <c r="D41" s="32" t="s">
        <v>309</v>
      </c>
      <c r="E41" s="184" t="s">
        <v>325</v>
      </c>
      <c r="F41" s="183" t="s">
        <v>316</v>
      </c>
      <c r="G41" s="32" t="s">
        <v>309</v>
      </c>
      <c r="H41" s="184" t="s">
        <v>325</v>
      </c>
      <c r="I41" s="183" t="s">
        <v>318</v>
      </c>
      <c r="J41" s="207" t="s">
        <v>309</v>
      </c>
      <c r="K41" s="184" t="s">
        <v>325</v>
      </c>
      <c r="L41" s="184" t="s">
        <v>325</v>
      </c>
      <c r="M41" s="32" t="s">
        <v>325</v>
      </c>
      <c r="N41" s="321" t="s">
        <v>309</v>
      </c>
      <c r="O41" s="209" t="s">
        <v>309</v>
      </c>
    </row>
    <row r="42" spans="2:16" ht="15" customHeight="1">
      <c r="B42" s="212" t="s">
        <v>199</v>
      </c>
      <c r="C42" s="213" t="s">
        <v>202</v>
      </c>
      <c r="D42" s="145" t="s">
        <v>321</v>
      </c>
      <c r="E42" s="187" t="s">
        <v>203</v>
      </c>
      <c r="F42" s="185" t="s">
        <v>202</v>
      </c>
      <c r="G42" s="208" t="s">
        <v>321</v>
      </c>
      <c r="H42" s="187" t="s">
        <v>203</v>
      </c>
      <c r="I42" s="185" t="s">
        <v>202</v>
      </c>
      <c r="J42" s="186" t="s">
        <v>321</v>
      </c>
      <c r="K42" s="187" t="s">
        <v>203</v>
      </c>
      <c r="L42" s="187" t="s">
        <v>203</v>
      </c>
      <c r="M42" s="187" t="s">
        <v>203</v>
      </c>
      <c r="N42" s="322" t="s">
        <v>322</v>
      </c>
      <c r="O42" s="187" t="s">
        <v>322</v>
      </c>
      <c r="P42" s="37"/>
    </row>
    <row r="43" spans="2:15" ht="6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2:15" ht="15" customHeight="1">
      <c r="B44" s="143" t="str">
        <f>'[1]Rent Schedule'!F24</f>
        <v>-BR</v>
      </c>
      <c r="C44" s="39" t="str">
        <f>IF('[1]Rent Schedule'!H24=0," ",'[1]Rent Schedule'!H24)</f>
        <v> </v>
      </c>
      <c r="D44" s="40" t="str">
        <f>IF('[1]Rent Schedule'!H24=0," ",IF($D$42="13A RENT",'[1]Data Consolidat'!AM36,'[1]Data Consolidat'!AL54))</f>
        <v> </v>
      </c>
      <c r="E44" s="41" t="str">
        <f>IF('[1]Rent Schedule'!H24=0," ",IF('[1]Rent Schedule'!I24=0,0,'[1]Rent Schedule'!I24))</f>
        <v> </v>
      </c>
      <c r="F44" s="41" t="str">
        <f aca="true" t="shared" si="0" ref="F44:F51">IF(C44=" "," ",I44-C44)</f>
        <v> </v>
      </c>
      <c r="G44" s="41" t="str">
        <f>IF('[1]Rent Schedule'!H24=0," ",IF(D44=0," ",J44-D44))</f>
        <v> </v>
      </c>
      <c r="H44" s="41" t="str">
        <f>IF('[1]Rent Schedule'!H24=0," ",IF(E44=0,0,K44-E44))</f>
        <v> </v>
      </c>
      <c r="I44" s="41" t="str">
        <f>IF('[1]Rent Schedule'!J24=0," ",'[1]Rent Schedule'!J24)</f>
        <v> </v>
      </c>
      <c r="J44" s="41" t="str">
        <f>IF($P$42=1,O44,N44)</f>
        <v> </v>
      </c>
      <c r="K44" s="41" t="str">
        <f>IF('[1]Rent Schedule'!H24=0," ",IF('[1]Rent Schedule'!K24=0,0,'[1]Rent Schedule'!K24))</f>
        <v> </v>
      </c>
      <c r="L44" s="42" t="str">
        <f>IF('[1]Rent Schedule'!L24=0," ",'[1]Rent Schedule'!L24)</f>
        <v> </v>
      </c>
      <c r="M44" s="43" t="str">
        <f>IF('[1]Rent Schedule'!H24=0," ",IF('[1]Rent Schedule'!M24="N/A","N/A ",'[1]Rent Schedule'!M24))</f>
        <v> </v>
      </c>
      <c r="N44" s="44" t="str">
        <f>IF('[1]Data Consolidat'!$AK$54=0," ",'[1]Data Consolidat'!$AK$54)</f>
        <v> </v>
      </c>
      <c r="O44" s="44" t="str">
        <f>IF('[1]Data Consolidat'!AN36=0," ",'[1]Data Consolidat'!AN36)</f>
        <v> </v>
      </c>
    </row>
    <row r="45" spans="2:15" ht="15" customHeight="1">
      <c r="B45" s="143" t="str">
        <f>'[1]Rent Schedule'!F25</f>
        <v>-BR</v>
      </c>
      <c r="C45" s="39" t="str">
        <f>IF('[1]Rent Schedule'!H25=0," ",'[1]Rent Schedule'!H25)</f>
        <v> </v>
      </c>
      <c r="D45" s="40" t="str">
        <f>IF('[1]Rent Schedule'!H25=0," ",IF($D$42="13A RENT",'[1]Data Consolidat'!AM37,'[1]Data Consolidat'!AL55))</f>
        <v> </v>
      </c>
      <c r="E45" s="41" t="str">
        <f>IF('[1]Rent Schedule'!H25=0," ",IF('[1]Rent Schedule'!I25=0,0,'[1]Rent Schedule'!I25))</f>
        <v> </v>
      </c>
      <c r="F45" s="41" t="str">
        <f t="shared" si="0"/>
        <v> </v>
      </c>
      <c r="G45" s="41" t="str">
        <f>IF('[1]Rent Schedule'!H25=0," ",IF(D45=0," ",J45-D45))</f>
        <v> </v>
      </c>
      <c r="H45" s="41" t="str">
        <f>IF('[1]Rent Schedule'!H25=0," ",IF(E45=0,0,K45-E45))</f>
        <v> </v>
      </c>
      <c r="I45" s="41" t="str">
        <f>IF('[1]Rent Schedule'!J25=0," ",'[1]Rent Schedule'!J25)</f>
        <v> </v>
      </c>
      <c r="J45" s="41" t="str">
        <f aca="true" t="shared" si="1" ref="J45:J51">IF($P$42=1,O45,N45)</f>
        <v> </v>
      </c>
      <c r="K45" s="41" t="str">
        <f>IF('[1]Rent Schedule'!H25=0," ",IF('[1]Rent Schedule'!K25=0,0,'[1]Rent Schedule'!K25))</f>
        <v> </v>
      </c>
      <c r="L45" s="42" t="str">
        <f>IF('[1]Rent Schedule'!L25=0," ",'[1]Rent Schedule'!L25)</f>
        <v> </v>
      </c>
      <c r="M45" s="43" t="str">
        <f>IF('[1]Rent Schedule'!H25=0," ",IF('[1]Rent Schedule'!M25="N/A","N/A ",'[1]Rent Schedule'!M25))</f>
        <v> </v>
      </c>
      <c r="N45" s="44" t="str">
        <f>IF('[1]Data Consolidat'!$AK$55=0," ",'[1]Data Consolidat'!$AK$55)</f>
        <v> </v>
      </c>
      <c r="O45" s="44" t="str">
        <f>IF('[1]Data Consolidat'!AN37=0," ",'[1]Data Consolidat'!AN37)</f>
        <v> </v>
      </c>
    </row>
    <row r="46" spans="2:15" ht="15" customHeight="1">
      <c r="B46" s="143" t="str">
        <f>'[1]Rent Schedule'!F26</f>
        <v>-BR</v>
      </c>
      <c r="C46" s="39" t="str">
        <f>IF('[1]Rent Schedule'!H26=0," ",'[1]Rent Schedule'!H26)</f>
        <v> </v>
      </c>
      <c r="D46" s="40" t="str">
        <f>IF('[1]Rent Schedule'!H26=0," ",IF($D$42="13A RENT",'[1]Data Consolidat'!AM38,'[1]Data Consolidat'!AL56))</f>
        <v> </v>
      </c>
      <c r="E46" s="41" t="str">
        <f>IF('[1]Rent Schedule'!H26=0," ",IF('[1]Rent Schedule'!I26=0,0,'[1]Rent Schedule'!I26))</f>
        <v> </v>
      </c>
      <c r="F46" s="41" t="str">
        <f t="shared" si="0"/>
        <v> </v>
      </c>
      <c r="G46" s="41" t="str">
        <f>IF('[1]Rent Schedule'!H26=0," ",IF(D46=0," ",J46-D46))</f>
        <v> </v>
      </c>
      <c r="H46" s="41" t="str">
        <f>IF('[1]Rent Schedule'!H26=0," ",IF(E46=0,0,K46-E46))</f>
        <v> </v>
      </c>
      <c r="I46" s="41" t="str">
        <f>IF('[1]Rent Schedule'!J26=0," ",'[1]Rent Schedule'!J26)</f>
        <v> </v>
      </c>
      <c r="J46" s="41" t="str">
        <f t="shared" si="1"/>
        <v> </v>
      </c>
      <c r="K46" s="41" t="str">
        <f>IF('[1]Rent Schedule'!H26=0," ",IF('[1]Rent Schedule'!K26=0,0,'[1]Rent Schedule'!K26))</f>
        <v> </v>
      </c>
      <c r="L46" s="42" t="str">
        <f>IF('[1]Rent Schedule'!L26=0," ",'[1]Rent Schedule'!L26)</f>
        <v> </v>
      </c>
      <c r="M46" s="43" t="str">
        <f>IF('[1]Rent Schedule'!H26=0," ",IF('[1]Rent Schedule'!M26="N/A","N/A ",'[1]Rent Schedule'!M26))</f>
        <v> </v>
      </c>
      <c r="N46" s="44" t="str">
        <f>IF('[1]Data Consolidat'!$AK$56=0," ",'[1]Data Consolidat'!$AK$56)</f>
        <v> </v>
      </c>
      <c r="O46" s="44" t="str">
        <f>IF('[1]Data Consolidat'!AN38=0," ",'[1]Data Consolidat'!AN38)</f>
        <v> </v>
      </c>
    </row>
    <row r="47" spans="2:15" ht="15" customHeight="1">
      <c r="B47" s="143" t="str">
        <f>'[1]Rent Schedule'!F27</f>
        <v>-BR</v>
      </c>
      <c r="C47" s="39" t="str">
        <f>IF('[1]Rent Schedule'!H27=0," ",'[1]Rent Schedule'!H27)</f>
        <v> </v>
      </c>
      <c r="D47" s="40" t="str">
        <f>IF('[1]Rent Schedule'!H27=0," ",IF($D$42="13A RENT",'[1]Data Consolidat'!AM39,'[1]Data Consolidat'!AL57))</f>
        <v> </v>
      </c>
      <c r="E47" s="41" t="str">
        <f>IF('[1]Rent Schedule'!H27=0," ",IF('[1]Rent Schedule'!I27=0,0,'[1]Rent Schedule'!I27))</f>
        <v> </v>
      </c>
      <c r="F47" s="41" t="str">
        <f t="shared" si="0"/>
        <v> </v>
      </c>
      <c r="G47" s="41" t="str">
        <f>IF('[1]Rent Schedule'!H27=0," ",IF(D47=0," ",J47-D47))</f>
        <v> </v>
      </c>
      <c r="H47" s="41" t="str">
        <f>IF('[1]Rent Schedule'!H27=0," ",IF(E47=0,0,K47-E47))</f>
        <v> </v>
      </c>
      <c r="I47" s="41" t="str">
        <f>IF('[1]Rent Schedule'!J27=0," ",'[1]Rent Schedule'!J27)</f>
        <v> </v>
      </c>
      <c r="J47" s="41" t="str">
        <f t="shared" si="1"/>
        <v> </v>
      </c>
      <c r="K47" s="41" t="str">
        <f>IF('[1]Rent Schedule'!H27=0," ",IF('[1]Rent Schedule'!K27=0,0,'[1]Rent Schedule'!K27))</f>
        <v> </v>
      </c>
      <c r="L47" s="42" t="str">
        <f>IF('[1]Rent Schedule'!L27=0," ",'[1]Rent Schedule'!L27)</f>
        <v> </v>
      </c>
      <c r="M47" s="43" t="str">
        <f>IF('[1]Rent Schedule'!H27=0," ",IF('[1]Rent Schedule'!M27="N/A","N/A ",'[1]Rent Schedule'!M27))</f>
        <v> </v>
      </c>
      <c r="N47" s="44" t="str">
        <f>IF('[1]Data Consolidat'!$AK$57=0," ",'[1]Data Consolidat'!$AK$57)</f>
        <v> </v>
      </c>
      <c r="O47" s="44" t="str">
        <f>IF('[1]Data Consolidat'!AN39=0," ",'[1]Data Consolidat'!AN39)</f>
        <v> </v>
      </c>
    </row>
    <row r="48" spans="2:15" ht="15" customHeight="1">
      <c r="B48" s="143" t="str">
        <f>'[1]Rent Schedule'!F28</f>
        <v>-BR</v>
      </c>
      <c r="C48" s="39" t="str">
        <f>IF('[1]Rent Schedule'!H28=0," ",'[1]Rent Schedule'!H28)</f>
        <v> </v>
      </c>
      <c r="D48" s="40" t="str">
        <f>IF('[1]Rent Schedule'!H28=0," ",IF($D$42="13A RENT",'[1]Data Consolidat'!AM40,'[1]Data Consolidat'!AL58))</f>
        <v> </v>
      </c>
      <c r="E48" s="41" t="str">
        <f>IF('[1]Rent Schedule'!H28=0," ",IF('[1]Rent Schedule'!I28=0,0,'[1]Rent Schedule'!I28))</f>
        <v> </v>
      </c>
      <c r="F48" s="41" t="str">
        <f t="shared" si="0"/>
        <v> </v>
      </c>
      <c r="G48" s="41" t="str">
        <f>IF('[1]Rent Schedule'!H28=0," ",IF(D48=0," ",J48-D48))</f>
        <v> </v>
      </c>
      <c r="H48" s="41" t="str">
        <f>IF('[1]Rent Schedule'!H28=0," ",IF(E48=0,0,K48-E48))</f>
        <v> </v>
      </c>
      <c r="I48" s="41" t="str">
        <f>IF('[1]Rent Schedule'!J28=0," ",'[1]Rent Schedule'!J28)</f>
        <v> </v>
      </c>
      <c r="J48" s="41" t="str">
        <f t="shared" si="1"/>
        <v> </v>
      </c>
      <c r="K48" s="41" t="str">
        <f>IF('[1]Rent Schedule'!H28=0," ",IF('[1]Rent Schedule'!K28=0,0,'[1]Rent Schedule'!K28))</f>
        <v> </v>
      </c>
      <c r="L48" s="42" t="str">
        <f>IF('[1]Rent Schedule'!L28=0," ",'[1]Rent Schedule'!L28)</f>
        <v> </v>
      </c>
      <c r="M48" s="43" t="str">
        <f>IF('[1]Rent Schedule'!H28=0," ",IF('[1]Rent Schedule'!M28="N/A","N/A ",'[1]Rent Schedule'!M28))</f>
        <v> </v>
      </c>
      <c r="N48" s="44" t="str">
        <f>IF('[1]Data Consolidat'!$AK$58=0," ",'[1]Data Consolidat'!$AK$58)</f>
        <v> </v>
      </c>
      <c r="O48" s="44" t="str">
        <f>IF('[1]Data Consolidat'!AN40=0," ",'[1]Data Consolidat'!AN40)</f>
        <v> </v>
      </c>
    </row>
    <row r="49" spans="2:15" ht="15" customHeight="1">
      <c r="B49" s="143" t="str">
        <f>'[1]Rent Schedule'!F29</f>
        <v>-BR</v>
      </c>
      <c r="C49" s="39" t="str">
        <f>IF('[1]Rent Schedule'!H29=0," ",'[1]Rent Schedule'!H29)</f>
        <v> </v>
      </c>
      <c r="D49" s="40" t="str">
        <f>IF('[1]Rent Schedule'!H29=0," ",IF($D$42="13A RENT",'[1]Data Consolidat'!AM41,'[1]Data Consolidat'!AL59))</f>
        <v> </v>
      </c>
      <c r="E49" s="41" t="str">
        <f>IF('[1]Rent Schedule'!H29=0," ",IF('[1]Rent Schedule'!I29=0,0,'[1]Rent Schedule'!I29))</f>
        <v> </v>
      </c>
      <c r="F49" s="41" t="str">
        <f t="shared" si="0"/>
        <v> </v>
      </c>
      <c r="G49" s="41" t="str">
        <f>IF('[1]Rent Schedule'!H29=0," ",IF(D49=0," ",J49-D49))</f>
        <v> </v>
      </c>
      <c r="H49" s="41" t="str">
        <f>IF('[1]Rent Schedule'!H29=0," ",IF(E49=0,0,K49-E49))</f>
        <v> </v>
      </c>
      <c r="I49" s="41" t="str">
        <f>IF('[1]Rent Schedule'!J29=0," ",'[1]Rent Schedule'!J29)</f>
        <v> </v>
      </c>
      <c r="J49" s="41" t="str">
        <f t="shared" si="1"/>
        <v> </v>
      </c>
      <c r="K49" s="41" t="str">
        <f>IF('[1]Rent Schedule'!H29=0," ",IF('[1]Rent Schedule'!K29=0,0,'[1]Rent Schedule'!K29))</f>
        <v> </v>
      </c>
      <c r="L49" s="42" t="str">
        <f>IF('[1]Rent Schedule'!L29=0," ",'[1]Rent Schedule'!L29)</f>
        <v> </v>
      </c>
      <c r="M49" s="43" t="str">
        <f>IF('[1]Rent Schedule'!H29=0," ",IF('[1]Rent Schedule'!M29="N/A","N/A ",'[1]Rent Schedule'!M29))</f>
        <v> </v>
      </c>
      <c r="N49" s="44" t="str">
        <f>IF('[1]Data Consolidat'!$AK$59=0," ",'[1]Data Consolidat'!$AK$59)</f>
        <v> </v>
      </c>
      <c r="O49" s="44" t="str">
        <f>IF('[1]Data Consolidat'!AN41=0," ",'[1]Data Consolidat'!AN41)</f>
        <v> </v>
      </c>
    </row>
    <row r="50" spans="2:15" ht="15.75">
      <c r="B50" s="143" t="str">
        <f>'[1]Rent Schedule'!F30</f>
        <v>-BR</v>
      </c>
      <c r="C50" s="39" t="str">
        <f>IF('[1]Rent Schedule'!H30=0," ",'[1]Rent Schedule'!H30)</f>
        <v> </v>
      </c>
      <c r="D50" s="40" t="str">
        <f>IF('[1]Rent Schedule'!H30=0," ",IF($D$42="13A RENT",'[1]Data Consolidat'!AM42,'[1]Data Consolidat'!AL60))</f>
        <v> </v>
      </c>
      <c r="E50" s="41" t="str">
        <f>IF('[1]Rent Schedule'!H30=0," ",IF('[1]Rent Schedule'!I30=0,0,'[1]Rent Schedule'!I30))</f>
        <v> </v>
      </c>
      <c r="F50" s="41" t="str">
        <f t="shared" si="0"/>
        <v> </v>
      </c>
      <c r="G50" s="41" t="str">
        <f>IF('[1]Rent Schedule'!H30=0," ",IF(D50=0," ",J50-D50))</f>
        <v> </v>
      </c>
      <c r="H50" s="41" t="str">
        <f>IF('[1]Rent Schedule'!H30=0," ",IF(E50=0,0,K50-E50))</f>
        <v> </v>
      </c>
      <c r="I50" s="41" t="str">
        <f>IF('[1]Rent Schedule'!J30=0," ",'[1]Rent Schedule'!J30)</f>
        <v> </v>
      </c>
      <c r="J50" s="41" t="str">
        <f t="shared" si="1"/>
        <v> </v>
      </c>
      <c r="K50" s="41" t="str">
        <f>IF('[1]Rent Schedule'!H30=0," ",IF('[1]Rent Schedule'!K30=0,0,'[1]Rent Schedule'!K30))</f>
        <v> </v>
      </c>
      <c r="L50" s="42" t="str">
        <f>IF('[1]Rent Schedule'!L30=0," ",'[1]Rent Schedule'!L30)</f>
        <v> </v>
      </c>
      <c r="M50" s="43" t="str">
        <f>IF('[1]Rent Schedule'!H30=0," ",IF('[1]Rent Schedule'!M30="N/A","N/A ",'[1]Rent Schedule'!M30))</f>
        <v> </v>
      </c>
      <c r="N50" s="44" t="str">
        <f>IF('[1]Data Consolidat'!$AK$60=0," ",'[1]Data Consolidat'!$AK$60)</f>
        <v> </v>
      </c>
      <c r="O50" s="44" t="str">
        <f>IF('[1]Data Consolidat'!AN42=0," ",'[1]Data Consolidat'!AN42)</f>
        <v> </v>
      </c>
    </row>
    <row r="51" spans="2:15" ht="15.75">
      <c r="B51" s="144" t="str">
        <f>'[1]Rent Schedule'!F31</f>
        <v>-BR</v>
      </c>
      <c r="C51" s="45" t="str">
        <f>IF('[1]Rent Schedule'!H31=0," ",'[1]Rent Schedule'!H31)</f>
        <v> </v>
      </c>
      <c r="D51" s="40" t="str">
        <f>IF('[1]Rent Schedule'!H31=0," ",IF($D$42="13A RENT",'[1]Data Consolidat'!AM43,'[1]Data Consolidat'!AL61))</f>
        <v> </v>
      </c>
      <c r="E51" s="41" t="str">
        <f>IF('[1]Rent Schedule'!H31=0," ",IF('[1]Rent Schedule'!I31=0,0,'[1]Rent Schedule'!I31))</f>
        <v> </v>
      </c>
      <c r="F51" s="41" t="str">
        <f t="shared" si="0"/>
        <v> </v>
      </c>
      <c r="G51" s="41" t="str">
        <f>IF('[1]Rent Schedule'!H31=0," ",IF(D51=0," ",J51-D51))</f>
        <v> </v>
      </c>
      <c r="H51" s="41" t="str">
        <f>IF('[1]Rent Schedule'!H31=0," ",IF(E51=0,0,K51-E51))</f>
        <v> </v>
      </c>
      <c r="I51" s="46" t="str">
        <f>IF('[1]Rent Schedule'!J31=0," ",'[1]Rent Schedule'!J31)</f>
        <v> </v>
      </c>
      <c r="J51" s="41" t="str">
        <f t="shared" si="1"/>
        <v> </v>
      </c>
      <c r="K51" s="41" t="str">
        <f>IF('[1]Rent Schedule'!H31=0," ",IF('[1]Rent Schedule'!K31=0,0,'[1]Rent Schedule'!K31))</f>
        <v> </v>
      </c>
      <c r="L51" s="47" t="str">
        <f>IF('[1]Rent Schedule'!L31=0," ",'[1]Rent Schedule'!L31)</f>
        <v> </v>
      </c>
      <c r="M51" s="43" t="str">
        <f>IF('[1]Rent Schedule'!H31=0," ",IF('[1]Rent Schedule'!M31="N/A","N/A ",'[1]Rent Schedule'!M31))</f>
        <v> </v>
      </c>
      <c r="N51" s="44" t="str">
        <f>IF('[1]Data Consolidat'!$AK$61=0," ",'[1]Data Consolidat'!$AK$61)</f>
        <v> </v>
      </c>
      <c r="O51" s="48" t="str">
        <f>IF('[1]Data Consolidat'!AN43=0," ",'[1]Data Consolidat'!AN43)</f>
        <v> </v>
      </c>
    </row>
    <row r="52" spans="2:15" ht="6" customHeight="1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2:15" ht="24" customHeight="1">
      <c r="B53" s="243" t="s">
        <v>204</v>
      </c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</row>
    <row r="54" ht="7.5" customHeight="1"/>
    <row r="55" spans="3:12" ht="15.75">
      <c r="C55" s="7" t="s">
        <v>205</v>
      </c>
      <c r="D55" s="24"/>
      <c r="E55" s="214"/>
      <c r="F55" s="214"/>
      <c r="G55" s="215" t="s">
        <v>206</v>
      </c>
      <c r="H55" s="214"/>
      <c r="I55" s="214"/>
      <c r="J55" s="216"/>
      <c r="K55" s="24" t="s">
        <v>207</v>
      </c>
      <c r="L55" s="214"/>
    </row>
    <row r="56" ht="15.75">
      <c r="K56" s="24">
        <f>'[1]Data Consolidat'!B17</f>
      </c>
    </row>
    <row r="57" spans="2:11" ht="15.75">
      <c r="B57" s="24" t="s">
        <v>10</v>
      </c>
      <c r="K57" s="24">
        <f>('[1]Data Consolidat'!B61)</f>
      </c>
    </row>
    <row r="58" spans="2:11" ht="15.75">
      <c r="B58" s="24" t="s">
        <v>11</v>
      </c>
      <c r="K58" s="24">
        <f>('[1]Data Consolidat'!B62)</f>
      </c>
    </row>
    <row r="59" spans="2:11" ht="15.75">
      <c r="B59" s="24" t="s">
        <v>12</v>
      </c>
      <c r="K59" s="24">
        <f>('[1]Data Consolidat'!B63)</f>
      </c>
    </row>
    <row r="60" spans="2:11" ht="15.75">
      <c r="B60" s="24" t="s">
        <v>13</v>
      </c>
      <c r="K60" s="24">
        <f>('[1]Data Consolidat'!B64)</f>
      </c>
    </row>
    <row r="61" spans="2:12" ht="15.75">
      <c r="B61" s="24" t="s">
        <v>14</v>
      </c>
      <c r="C61" s="24" t="s">
        <v>15</v>
      </c>
      <c r="D61" s="24"/>
      <c r="G61" s="49" t="str">
        <f>'[1]Data Consolidat'!A12</f>
        <v>Rentinc Ver. 6.0</v>
      </c>
      <c r="K61" s="24"/>
      <c r="L61" s="24"/>
    </row>
    <row r="62" ht="49.5" customHeight="1"/>
    <row r="63" spans="2:8" ht="18">
      <c r="B63" s="20" t="s">
        <v>244</v>
      </c>
      <c r="C63" s="75"/>
      <c r="D63" s="75"/>
      <c r="E63" s="75"/>
      <c r="F63" s="75"/>
      <c r="G63" s="75"/>
      <c r="H63" s="75"/>
    </row>
    <row r="64" spans="2:8" ht="18">
      <c r="B64" s="75"/>
      <c r="C64" s="75"/>
      <c r="D64" s="75"/>
      <c r="E64" s="75"/>
      <c r="F64" s="75"/>
      <c r="G64" s="75"/>
      <c r="H64" s="75"/>
    </row>
    <row r="65" spans="2:8" ht="18">
      <c r="B65" s="214" t="s">
        <v>245</v>
      </c>
      <c r="C65" s="214"/>
      <c r="D65" s="214"/>
      <c r="E65" s="75"/>
      <c r="F65" s="75"/>
      <c r="G65" s="75"/>
      <c r="H65" s="75"/>
    </row>
    <row r="66" spans="2:8" ht="18">
      <c r="B66" s="20" t="s">
        <v>208</v>
      </c>
      <c r="C66" s="75"/>
      <c r="D66" s="75"/>
      <c r="E66" s="75"/>
      <c r="F66" s="75"/>
      <c r="G66" s="75"/>
      <c r="H66" s="75"/>
    </row>
    <row r="67" spans="2:8" ht="18">
      <c r="B67" s="20" t="s">
        <v>210</v>
      </c>
      <c r="C67" s="75"/>
      <c r="D67" s="75"/>
      <c r="E67" s="75"/>
      <c r="F67" s="75"/>
      <c r="G67" s="242"/>
      <c r="H67" s="242"/>
    </row>
    <row r="68" spans="2:8" ht="18">
      <c r="B68" s="75"/>
      <c r="C68" s="75"/>
      <c r="D68" s="75"/>
      <c r="E68" s="75"/>
      <c r="F68" s="75"/>
      <c r="G68" s="75"/>
      <c r="H68" s="75"/>
    </row>
    <row r="69" spans="2:8" ht="18">
      <c r="B69" s="20" t="s">
        <v>211</v>
      </c>
      <c r="C69" s="81"/>
      <c r="D69" s="81"/>
      <c r="E69" s="81"/>
      <c r="F69" s="142" t="s">
        <v>305</v>
      </c>
      <c r="G69" s="20" t="s">
        <v>212</v>
      </c>
      <c r="H69" s="146" t="s">
        <v>305</v>
      </c>
    </row>
    <row r="70" spans="2:8" ht="18">
      <c r="B70" s="20" t="s">
        <v>310</v>
      </c>
      <c r="C70" s="81"/>
      <c r="D70" s="81"/>
      <c r="E70" s="81"/>
      <c r="F70" s="81"/>
      <c r="G70" s="81"/>
      <c r="H70" s="75"/>
    </row>
    <row r="71" spans="2:9" ht="18">
      <c r="B71" s="75" t="s">
        <v>236</v>
      </c>
      <c r="C71" s="79"/>
      <c r="D71" s="79"/>
      <c r="E71" s="79"/>
      <c r="F71" s="79"/>
      <c r="G71" s="79"/>
      <c r="H71" s="79"/>
      <c r="I71" s="80"/>
    </row>
    <row r="72" spans="2:8" ht="18">
      <c r="B72" s="75"/>
      <c r="C72" s="75"/>
      <c r="D72" s="75"/>
      <c r="E72" s="75"/>
      <c r="F72" s="75"/>
      <c r="G72" s="75"/>
      <c r="H72" s="75"/>
    </row>
    <row r="73" spans="2:8" ht="18">
      <c r="B73" s="20" t="s">
        <v>215</v>
      </c>
      <c r="C73" s="81"/>
      <c r="D73" s="81"/>
      <c r="E73" s="81"/>
      <c r="F73" s="81"/>
      <c r="G73" s="75"/>
      <c r="H73" s="75"/>
    </row>
    <row r="74" spans="2:8" ht="18">
      <c r="B74" s="20" t="s">
        <v>216</v>
      </c>
      <c r="C74" s="81"/>
      <c r="D74" s="81"/>
      <c r="E74" s="81"/>
      <c r="F74" s="81"/>
      <c r="G74" s="75"/>
      <c r="H74" s="75"/>
    </row>
    <row r="75" spans="2:8" ht="18">
      <c r="B75" s="20" t="s">
        <v>217</v>
      </c>
      <c r="C75" s="81"/>
      <c r="D75" s="81"/>
      <c r="E75" s="81"/>
      <c r="F75" s="81"/>
      <c r="G75" s="75"/>
      <c r="H75" s="147" t="s">
        <v>305</v>
      </c>
    </row>
    <row r="76" spans="2:8" ht="18">
      <c r="B76" s="75" t="s">
        <v>237</v>
      </c>
      <c r="C76" s="79"/>
      <c r="D76" s="79"/>
      <c r="E76" s="79"/>
      <c r="F76" s="79"/>
      <c r="G76" s="79"/>
      <c r="H76" s="147" t="s">
        <v>305</v>
      </c>
    </row>
    <row r="77" spans="2:8" ht="18">
      <c r="B77" s="75"/>
      <c r="C77" s="75"/>
      <c r="D77" s="75"/>
      <c r="E77" s="75"/>
      <c r="F77" s="75"/>
      <c r="G77" s="75"/>
      <c r="H77" s="75"/>
    </row>
    <row r="78" spans="2:9" ht="18">
      <c r="B78" s="75" t="s">
        <v>238</v>
      </c>
      <c r="C78" s="79"/>
      <c r="D78" s="79"/>
      <c r="E78" s="79"/>
      <c r="F78" s="79"/>
      <c r="G78" s="79"/>
      <c r="H78" s="79"/>
      <c r="I78" s="80"/>
    </row>
    <row r="79" spans="2:9" ht="18">
      <c r="B79" s="75" t="s">
        <v>239</v>
      </c>
      <c r="C79" s="79"/>
      <c r="D79" s="79"/>
      <c r="E79" s="79"/>
      <c r="F79" s="79"/>
      <c r="G79" s="79"/>
      <c r="H79" s="85"/>
      <c r="I79" s="80"/>
    </row>
    <row r="80" spans="2:8" ht="6" customHeight="1">
      <c r="B80" s="75"/>
      <c r="C80" s="75"/>
      <c r="D80" s="75"/>
      <c r="E80" s="75"/>
      <c r="F80" s="75"/>
      <c r="G80" s="75"/>
      <c r="H80" s="75"/>
    </row>
    <row r="81" spans="2:8" ht="15" customHeight="1" hidden="1">
      <c r="B81" s="78" t="s">
        <v>16</v>
      </c>
      <c r="C81" s="75"/>
      <c r="D81" s="75"/>
      <c r="E81" s="75"/>
      <c r="F81" s="75"/>
      <c r="G81" s="75"/>
      <c r="H81" s="75"/>
    </row>
    <row r="82" spans="2:8" ht="15" customHeight="1" hidden="1">
      <c r="B82" s="78" t="s">
        <v>17</v>
      </c>
      <c r="C82" s="75"/>
      <c r="D82" s="75"/>
      <c r="E82" s="75"/>
      <c r="F82" s="75"/>
      <c r="G82" s="75"/>
      <c r="H82" s="75"/>
    </row>
    <row r="83" spans="2:12" ht="15" customHeight="1" hidden="1">
      <c r="B83" s="78" t="s">
        <v>18</v>
      </c>
      <c r="C83" s="75"/>
      <c r="D83" s="75"/>
      <c r="E83" s="75"/>
      <c r="F83" s="75"/>
      <c r="G83" s="75"/>
      <c r="H83" s="75"/>
      <c r="L83" s="50">
        <f>('[1]Time_Line'!H25)</f>
        <v>40995</v>
      </c>
    </row>
    <row r="84" spans="2:8" ht="7.5" customHeight="1">
      <c r="B84" s="75"/>
      <c r="C84" s="75"/>
      <c r="D84" s="75"/>
      <c r="E84" s="75"/>
      <c r="F84" s="75"/>
      <c r="G84" s="75"/>
      <c r="H84" s="75"/>
    </row>
    <row r="85" spans="2:8" ht="18">
      <c r="B85" s="20" t="s">
        <v>222</v>
      </c>
      <c r="C85" s="75"/>
      <c r="D85" s="75"/>
      <c r="E85" s="75"/>
      <c r="F85" s="75"/>
      <c r="G85" s="75"/>
      <c r="H85" s="75"/>
    </row>
    <row r="86" spans="2:8" ht="18">
      <c r="B86" s="20" t="s">
        <v>223</v>
      </c>
      <c r="C86" s="75"/>
      <c r="D86" s="75"/>
      <c r="E86" s="75"/>
      <c r="F86" s="75"/>
      <c r="G86" s="75"/>
      <c r="H86" s="75"/>
    </row>
    <row r="87" spans="2:8" ht="18">
      <c r="B87" s="20" t="s">
        <v>224</v>
      </c>
      <c r="C87" s="75"/>
      <c r="D87" s="75"/>
      <c r="E87" s="75"/>
      <c r="F87" s="75"/>
      <c r="G87" s="75"/>
      <c r="H87" s="75"/>
    </row>
    <row r="88" spans="2:8" ht="18">
      <c r="B88" s="75"/>
      <c r="C88" s="75"/>
      <c r="D88" s="75"/>
      <c r="E88" s="75"/>
      <c r="F88" s="75"/>
      <c r="G88" s="75"/>
      <c r="H88" s="75"/>
    </row>
    <row r="89" spans="2:9" ht="15">
      <c r="B89" s="20" t="s">
        <v>225</v>
      </c>
      <c r="C89" s="81"/>
      <c r="D89" s="81"/>
      <c r="E89" s="81"/>
      <c r="F89" s="81"/>
      <c r="G89" s="81"/>
      <c r="H89" s="1"/>
      <c r="I89" s="1"/>
    </row>
    <row r="90" spans="2:8" ht="18">
      <c r="B90" s="20" t="s">
        <v>240</v>
      </c>
      <c r="C90" s="81"/>
      <c r="D90" s="81"/>
      <c r="E90" s="79"/>
      <c r="F90" s="79"/>
      <c r="G90" s="79"/>
      <c r="H90" s="75"/>
    </row>
    <row r="91" spans="2:8" ht="18">
      <c r="B91" s="75" t="s">
        <v>241</v>
      </c>
      <c r="C91" s="79"/>
      <c r="D91" s="79"/>
      <c r="E91" s="79"/>
      <c r="F91" s="79"/>
      <c r="G91" s="79"/>
      <c r="H91" s="75"/>
    </row>
    <row r="92" spans="2:8" ht="18">
      <c r="B92" s="75" t="s">
        <v>242</v>
      </c>
      <c r="C92" s="79"/>
      <c r="D92" s="79"/>
      <c r="E92" s="79"/>
      <c r="F92" s="79"/>
      <c r="G92" s="79"/>
      <c r="H92" s="75"/>
    </row>
    <row r="93" ht="15">
      <c r="B93" s="214"/>
    </row>
    <row r="94" ht="15">
      <c r="B94" s="318" t="s">
        <v>330</v>
      </c>
    </row>
    <row r="96" spans="3:7" ht="15">
      <c r="C96" s="20" t="s">
        <v>229</v>
      </c>
      <c r="D96" s="214"/>
      <c r="E96" s="214"/>
      <c r="F96" s="214"/>
      <c r="G96" s="214"/>
    </row>
    <row r="97" spans="3:8" ht="15.75">
      <c r="C97" s="214"/>
      <c r="D97" s="203" t="s">
        <v>209</v>
      </c>
      <c r="E97" s="241">
        <f>'[1]Data Consolidat'!B67</f>
      </c>
      <c r="F97" s="241"/>
      <c r="G97" s="24"/>
      <c r="H97" s="24"/>
    </row>
    <row r="98" spans="3:7" ht="15">
      <c r="C98" s="214"/>
      <c r="D98" s="214"/>
      <c r="E98" s="214"/>
      <c r="F98" s="214"/>
      <c r="G98" s="214"/>
    </row>
    <row r="99" spans="3:11" ht="15.75">
      <c r="C99" s="214"/>
      <c r="D99" s="203" t="s">
        <v>230</v>
      </c>
      <c r="E99" s="335">
        <f>('[1]Data Consolidat'!B68)</f>
      </c>
      <c r="F99" s="335"/>
      <c r="G99" s="335"/>
      <c r="H99" s="51"/>
      <c r="I99" s="52"/>
      <c r="J99" s="52"/>
      <c r="K99" s="52"/>
    </row>
    <row r="100" spans="3:11" ht="15">
      <c r="C100" s="214"/>
      <c r="D100" s="214"/>
      <c r="E100" s="217"/>
      <c r="F100" s="217"/>
      <c r="G100" s="217"/>
      <c r="H100" s="52"/>
      <c r="I100" s="52"/>
      <c r="J100" s="52"/>
      <c r="K100" s="52"/>
    </row>
    <row r="101" spans="3:8" ht="15.75">
      <c r="C101" s="214"/>
      <c r="D101" s="203" t="s">
        <v>231</v>
      </c>
      <c r="E101" s="335">
        <f>('[1]Data Consolidat'!B17)</f>
      </c>
      <c r="F101" s="335"/>
      <c r="G101" s="335"/>
      <c r="H101" s="24"/>
    </row>
    <row r="102" spans="3:8" ht="15.75">
      <c r="C102" s="214"/>
      <c r="D102" s="214"/>
      <c r="E102" s="271"/>
      <c r="F102" s="271"/>
      <c r="G102" s="271"/>
      <c r="H102" s="24"/>
    </row>
    <row r="103" spans="3:8" ht="15.75">
      <c r="C103" s="214"/>
      <c r="D103" s="203" t="s">
        <v>232</v>
      </c>
      <c r="E103" s="303">
        <f>('[1]Data Consolidat'!B62)</f>
      </c>
      <c r="F103" s="303"/>
      <c r="G103" s="303"/>
      <c r="H103" s="24"/>
    </row>
    <row r="104" spans="5:8" ht="15.75">
      <c r="E104" s="24">
        <f>('[1]Data Consolidat'!B63)</f>
      </c>
      <c r="F104" s="24"/>
      <c r="G104" s="24"/>
      <c r="H104" s="24"/>
    </row>
    <row r="105" spans="5:8" ht="15.75">
      <c r="E105" s="24">
        <f>('[1]Data Consolidat'!B64)</f>
      </c>
      <c r="F105" s="24"/>
      <c r="G105" s="24"/>
      <c r="H105" s="24"/>
    </row>
    <row r="106" spans="5:8" ht="15.75">
      <c r="E106" s="24"/>
      <c r="F106" s="24"/>
      <c r="G106" s="24"/>
      <c r="H106" s="24"/>
    </row>
    <row r="108" spans="3:8" ht="15.75">
      <c r="C108" s="203" t="s">
        <v>233</v>
      </c>
      <c r="D108" s="23"/>
      <c r="E108" s="140" t="s">
        <v>305</v>
      </c>
      <c r="F108" s="24"/>
      <c r="G108" s="24"/>
      <c r="H108" s="24"/>
    </row>
    <row r="109" ht="26.25" customHeight="1"/>
    <row r="110" spans="2:13" ht="18">
      <c r="B110" s="334" t="s">
        <v>234</v>
      </c>
      <c r="C110" s="334"/>
      <c r="D110" s="334"/>
      <c r="E110" s="334"/>
      <c r="F110" s="334"/>
      <c r="G110" s="334"/>
      <c r="H110" s="334"/>
      <c r="I110" s="334"/>
      <c r="J110" s="334"/>
      <c r="K110" s="334"/>
      <c r="L110" s="334"/>
      <c r="M110" s="334"/>
    </row>
    <row r="112" ht="15">
      <c r="M112" s="49" t="str">
        <f>'[1]Data Consolidat'!A12</f>
        <v>Rentinc Ver. 6.0</v>
      </c>
    </row>
  </sheetData>
  <sheetProtection/>
  <mergeCells count="21">
    <mergeCell ref="E97:F97"/>
    <mergeCell ref="C19:O21"/>
    <mergeCell ref="C33:O36"/>
    <mergeCell ref="C29:O32"/>
    <mergeCell ref="G67:H67"/>
    <mergeCell ref="B53:O53"/>
    <mergeCell ref="C22:O24"/>
    <mergeCell ref="B110:M110"/>
    <mergeCell ref="E99:G99"/>
    <mergeCell ref="E101:G101"/>
    <mergeCell ref="E103:G103"/>
    <mergeCell ref="E102:G102"/>
    <mergeCell ref="I40:K40"/>
    <mergeCell ref="C40:E40"/>
    <mergeCell ref="A1:O1"/>
    <mergeCell ref="C3:E3"/>
    <mergeCell ref="F14:G14"/>
    <mergeCell ref="F13:G13"/>
    <mergeCell ref="F40:H40"/>
    <mergeCell ref="F15:H15"/>
    <mergeCell ref="C25:O28"/>
  </mergeCells>
  <printOptions horizontalCentered="1"/>
  <pageMargins left="0.16" right="0.16" top="0.21" bottom="0.32" header="0.17" footer="0.16"/>
  <pageSetup fitToHeight="0" fitToWidth="1" horizontalDpi="600" verticalDpi="600" orientation="landscape" scale="59" r:id="rId2"/>
  <headerFooter alignWithMargins="0">
    <oddFooter>&amp;L&amp;"Arial,Bold"&amp;9Upto 10%&amp;R&amp;"Arial,Bold"&amp;8&amp;F</oddFooter>
  </headerFooter>
  <rowBreaks count="1" manualBreakCount="1">
    <brk id="61" max="1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113"/>
  <sheetViews>
    <sheetView showGridLines="0" zoomScale="81" zoomScaleNormal="81" zoomScalePageLayoutView="0" workbookViewId="0" topLeftCell="A76">
      <selection activeCell="D82" sqref="D82"/>
    </sheetView>
  </sheetViews>
  <sheetFormatPr defaultColWidth="9.77734375" defaultRowHeight="15"/>
  <cols>
    <col min="1" max="1" width="3.77734375" style="1" customWidth="1"/>
    <col min="2" max="2" width="11.6640625" style="1" customWidth="1"/>
    <col min="3" max="3" width="13.5546875" style="1" customWidth="1"/>
    <col min="4" max="4" width="11.99609375" style="1" customWidth="1"/>
    <col min="5" max="5" width="14.77734375" style="1" customWidth="1"/>
    <col min="6" max="6" width="12.77734375" style="1" customWidth="1"/>
    <col min="7" max="7" width="16.6640625" style="1" customWidth="1"/>
    <col min="8" max="8" width="12.5546875" style="1" customWidth="1"/>
    <col min="9" max="9" width="10.21484375" style="1" customWidth="1"/>
    <col min="10" max="10" width="11.4453125" style="1" customWidth="1"/>
    <col min="11" max="11" width="10.88671875" style="1" customWidth="1"/>
    <col min="12" max="12" width="14.4453125" style="1" customWidth="1"/>
    <col min="13" max="13" width="14.3359375" style="1" customWidth="1"/>
    <col min="14" max="16" width="0" style="1" hidden="1" customWidth="1"/>
    <col min="17" max="16384" width="9.77734375" style="1" customWidth="1"/>
  </cols>
  <sheetData>
    <row r="1" spans="1:13" ht="23.25">
      <c r="A1" s="81"/>
      <c r="B1" s="201" t="s">
        <v>189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</row>
    <row r="2" spans="1:13" ht="1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15.75">
      <c r="A3" s="81"/>
      <c r="B3" s="81"/>
      <c r="C3" s="339" t="s">
        <v>188</v>
      </c>
      <c r="D3" s="339"/>
      <c r="E3" s="148" t="e">
        <f>('[1]Data Consolidat'!B4)</f>
        <v>#REF!</v>
      </c>
      <c r="F3" s="81"/>
      <c r="G3" s="81"/>
      <c r="H3" s="81"/>
      <c r="I3" s="81"/>
      <c r="J3" s="81"/>
      <c r="K3" s="81"/>
      <c r="L3" s="81"/>
      <c r="M3" s="81"/>
    </row>
    <row r="4" spans="1:13" ht="1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3" ht="15.75">
      <c r="A5" s="81"/>
      <c r="B5" s="203" t="s">
        <v>184</v>
      </c>
      <c r="C5" s="150" t="s">
        <v>187</v>
      </c>
      <c r="D5" s="20" t="s">
        <v>243</v>
      </c>
      <c r="E5" s="81"/>
      <c r="F5" s="81"/>
      <c r="G5" s="81"/>
      <c r="H5" s="81"/>
      <c r="I5" s="81"/>
      <c r="J5" s="81"/>
      <c r="K5" s="81"/>
      <c r="L5" s="81"/>
      <c r="M5" s="81"/>
    </row>
    <row r="6" spans="1:13" ht="15.75">
      <c r="A6" s="81"/>
      <c r="B6" s="20" t="s">
        <v>185</v>
      </c>
      <c r="C6" s="81"/>
      <c r="D6" s="81"/>
      <c r="E6" s="81"/>
      <c r="F6" s="81"/>
      <c r="G6" s="81"/>
      <c r="H6" s="149" t="s">
        <v>186</v>
      </c>
      <c r="I6" s="81"/>
      <c r="J6" s="81"/>
      <c r="K6" s="81"/>
      <c r="L6" s="81"/>
      <c r="M6" s="81"/>
    </row>
    <row r="7" spans="1:13" ht="1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</row>
    <row r="8" spans="1:13" ht="15">
      <c r="A8" s="81"/>
      <c r="B8" s="204" t="s">
        <v>190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1:13" ht="15.75">
      <c r="A9" s="81"/>
      <c r="B9" s="83"/>
      <c r="C9" s="81"/>
      <c r="D9" s="81"/>
      <c r="E9" s="149">
        <f>('[1]Time_Line'!H3)</f>
        <v>41030</v>
      </c>
      <c r="F9" s="81"/>
      <c r="G9" s="81"/>
      <c r="H9" s="81"/>
      <c r="I9" s="81"/>
      <c r="J9" s="81"/>
      <c r="K9" s="81"/>
      <c r="L9" s="81"/>
      <c r="M9" s="81"/>
    </row>
    <row r="10" spans="1:13" ht="1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</row>
    <row r="11" spans="1:13" ht="15">
      <c r="A11" s="81"/>
      <c r="B11" s="20" t="s">
        <v>191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1:13" ht="15">
      <c r="A12" s="81"/>
      <c r="B12" s="20" t="s">
        <v>192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3" ht="15.75">
      <c r="A13" s="81"/>
      <c r="B13" s="81"/>
      <c r="C13" s="81"/>
      <c r="D13" s="203" t="s">
        <v>193</v>
      </c>
      <c r="E13" s="342">
        <f>('[1]Data Consolidat'!B52)</f>
        <v>40959</v>
      </c>
      <c r="F13" s="343"/>
      <c r="G13" s="81"/>
      <c r="H13" s="81"/>
      <c r="I13" s="81"/>
      <c r="J13" s="81"/>
      <c r="K13" s="81"/>
      <c r="L13" s="81"/>
      <c r="M13" s="81"/>
    </row>
    <row r="14" spans="1:13" ht="15.75">
      <c r="A14" s="81"/>
      <c r="B14" s="81"/>
      <c r="C14" s="81"/>
      <c r="D14" s="203" t="s">
        <v>331</v>
      </c>
      <c r="E14" s="151">
        <f>('[1]Data Consolidat'!B53)</f>
        <v>0.9479166666666666</v>
      </c>
      <c r="F14" s="152"/>
      <c r="G14" s="81"/>
      <c r="H14" s="81"/>
      <c r="I14" s="81"/>
      <c r="J14" s="81"/>
      <c r="K14" s="81"/>
      <c r="L14" s="81"/>
      <c r="M14" s="81"/>
    </row>
    <row r="15" spans="1:13" ht="15.75">
      <c r="A15" s="81"/>
      <c r="B15" s="81"/>
      <c r="C15" s="81"/>
      <c r="D15" s="203" t="s">
        <v>195</v>
      </c>
      <c r="E15" s="344">
        <f>('[1]Data Consolidat'!B54)</f>
      </c>
      <c r="F15" s="345"/>
      <c r="G15" s="81"/>
      <c r="H15" s="81"/>
      <c r="I15" s="81"/>
      <c r="J15" s="81"/>
      <c r="K15" s="81"/>
      <c r="L15" s="81"/>
      <c r="M15" s="81"/>
    </row>
    <row r="16" ht="15.75">
      <c r="E16" s="7">
        <f>('[1]Data Consolidat'!B55)</f>
      </c>
    </row>
    <row r="17" s="81" customFormat="1" ht="15">
      <c r="C17" s="20" t="s">
        <v>196</v>
      </c>
    </row>
    <row r="19" spans="1:10" ht="15.75" customHeight="1">
      <c r="A19" s="81"/>
      <c r="B19" s="218" t="str">
        <f>('[1]Data Consolidat'!A80)</f>
        <v>1.)</v>
      </c>
      <c r="C19" s="240">
        <f>('[1]Data Consolidat'!B80)</f>
      </c>
      <c r="D19" s="240"/>
      <c r="E19" s="240"/>
      <c r="F19" s="240"/>
      <c r="G19" s="240"/>
      <c r="H19" s="240"/>
      <c r="I19" s="240"/>
      <c r="J19" s="240"/>
    </row>
    <row r="20" spans="1:10" ht="15" customHeight="1">
      <c r="A20" s="81"/>
      <c r="B20" s="152"/>
      <c r="C20" s="240"/>
      <c r="D20" s="240"/>
      <c r="E20" s="240"/>
      <c r="F20" s="240"/>
      <c r="G20" s="240"/>
      <c r="H20" s="240"/>
      <c r="I20" s="240"/>
      <c r="J20" s="240"/>
    </row>
    <row r="21" spans="1:10" ht="15" customHeight="1">
      <c r="A21" s="81"/>
      <c r="B21" s="152"/>
      <c r="C21" s="240"/>
      <c r="D21" s="240"/>
      <c r="E21" s="240"/>
      <c r="F21" s="240"/>
      <c r="G21" s="240"/>
      <c r="H21" s="240"/>
      <c r="I21" s="240"/>
      <c r="J21" s="240"/>
    </row>
    <row r="22" spans="1:10" ht="15" customHeight="1">
      <c r="A22" s="81"/>
      <c r="B22" s="152"/>
      <c r="C22" s="240"/>
      <c r="D22" s="240"/>
      <c r="E22" s="240"/>
      <c r="F22" s="240"/>
      <c r="G22" s="240"/>
      <c r="H22" s="240"/>
      <c r="I22" s="240"/>
      <c r="J22" s="240"/>
    </row>
    <row r="23" spans="1:10" ht="15.75" customHeight="1">
      <c r="A23" s="81"/>
      <c r="B23" s="218" t="str">
        <f>('[1]Data Consolidat'!A84)</f>
        <v>2.)</v>
      </c>
      <c r="C23" s="240">
        <f>('[1]Data Consolidat'!B84)</f>
      </c>
      <c r="D23" s="240"/>
      <c r="E23" s="240"/>
      <c r="F23" s="240"/>
      <c r="G23" s="240"/>
      <c r="H23" s="240"/>
      <c r="I23" s="240"/>
      <c r="J23" s="240"/>
    </row>
    <row r="24" spans="1:10" ht="15" customHeight="1">
      <c r="A24" s="81"/>
      <c r="B24" s="152"/>
      <c r="C24" s="240"/>
      <c r="D24" s="240"/>
      <c r="E24" s="240"/>
      <c r="F24" s="240"/>
      <c r="G24" s="240"/>
      <c r="H24" s="240"/>
      <c r="I24" s="240"/>
      <c r="J24" s="240"/>
    </row>
    <row r="25" spans="1:10" ht="15" customHeight="1">
      <c r="A25" s="81"/>
      <c r="B25" s="152"/>
      <c r="C25" s="240"/>
      <c r="D25" s="240"/>
      <c r="E25" s="240"/>
      <c r="F25" s="240"/>
      <c r="G25" s="240"/>
      <c r="H25" s="240"/>
      <c r="I25" s="240"/>
      <c r="J25" s="240"/>
    </row>
    <row r="26" spans="1:10" ht="15" customHeight="1">
      <c r="A26" s="81"/>
      <c r="B26" s="152"/>
      <c r="C26" s="240"/>
      <c r="D26" s="240"/>
      <c r="E26" s="240"/>
      <c r="F26" s="240"/>
      <c r="G26" s="240"/>
      <c r="H26" s="240"/>
      <c r="I26" s="240"/>
      <c r="J26" s="240"/>
    </row>
    <row r="27" spans="1:10" ht="17.25" customHeight="1">
      <c r="A27" s="81"/>
      <c r="B27" s="218" t="str">
        <f>('[1]Data Consolidat'!A88)</f>
        <v>3.)</v>
      </c>
      <c r="C27" s="240">
        <f>('[1]Data Consolidat'!B88)</f>
      </c>
      <c r="D27" s="240"/>
      <c r="E27" s="240"/>
      <c r="F27" s="240"/>
      <c r="G27" s="240"/>
      <c r="H27" s="240"/>
      <c r="I27" s="240"/>
      <c r="J27" s="240"/>
    </row>
    <row r="28" spans="1:10" ht="15" customHeight="1">
      <c r="A28" s="81"/>
      <c r="B28" s="152"/>
      <c r="C28" s="240"/>
      <c r="D28" s="240"/>
      <c r="E28" s="240"/>
      <c r="F28" s="240"/>
      <c r="G28" s="240"/>
      <c r="H28" s="240"/>
      <c r="I28" s="240"/>
      <c r="J28" s="240"/>
    </row>
    <row r="29" spans="1:10" ht="15" customHeight="1">
      <c r="A29" s="81"/>
      <c r="B29" s="152"/>
      <c r="C29" s="240"/>
      <c r="D29" s="240"/>
      <c r="E29" s="240"/>
      <c r="F29" s="240"/>
      <c r="G29" s="240"/>
      <c r="H29" s="240"/>
      <c r="I29" s="240"/>
      <c r="J29" s="240"/>
    </row>
    <row r="30" spans="1:10" ht="15" customHeight="1">
      <c r="A30" s="81"/>
      <c r="B30" s="152"/>
      <c r="C30" s="240"/>
      <c r="D30" s="240"/>
      <c r="E30" s="240"/>
      <c r="F30" s="240"/>
      <c r="G30" s="240"/>
      <c r="H30" s="240"/>
      <c r="I30" s="240"/>
      <c r="J30" s="240"/>
    </row>
    <row r="31" spans="1:10" ht="15.75" customHeight="1">
      <c r="A31" s="81"/>
      <c r="B31" s="218" t="str">
        <f>('[1]Data Consolidat'!A92)</f>
        <v>4.)</v>
      </c>
      <c r="C31" s="240">
        <f>('[1]Data Consolidat'!B92)</f>
      </c>
      <c r="D31" s="240"/>
      <c r="E31" s="240"/>
      <c r="F31" s="240"/>
      <c r="G31" s="240"/>
      <c r="H31" s="240"/>
      <c r="I31" s="240"/>
      <c r="J31" s="240"/>
    </row>
    <row r="32" spans="1:10" ht="15" customHeight="1">
      <c r="A32" s="81"/>
      <c r="B32" s="152"/>
      <c r="C32" s="240"/>
      <c r="D32" s="240"/>
      <c r="E32" s="240"/>
      <c r="F32" s="240"/>
      <c r="G32" s="240"/>
      <c r="H32" s="240"/>
      <c r="I32" s="240"/>
      <c r="J32" s="240"/>
    </row>
    <row r="33" spans="1:10" ht="15" customHeight="1">
      <c r="A33" s="81"/>
      <c r="B33" s="152"/>
      <c r="C33" s="240"/>
      <c r="D33" s="240"/>
      <c r="E33" s="240"/>
      <c r="F33" s="240"/>
      <c r="G33" s="240"/>
      <c r="H33" s="240"/>
      <c r="I33" s="240"/>
      <c r="J33" s="240"/>
    </row>
    <row r="34" spans="1:10" ht="15" customHeight="1">
      <c r="A34" s="81"/>
      <c r="B34" s="152"/>
      <c r="C34" s="240"/>
      <c r="D34" s="240"/>
      <c r="E34" s="240"/>
      <c r="F34" s="240"/>
      <c r="G34" s="240"/>
      <c r="H34" s="240"/>
      <c r="I34" s="240"/>
      <c r="J34" s="240"/>
    </row>
    <row r="35" spans="1:10" ht="17.25" customHeight="1">
      <c r="A35" s="81"/>
      <c r="B35" s="218" t="str">
        <f>('[1]Data Consolidat'!A96)</f>
        <v>5.)</v>
      </c>
      <c r="C35" s="240">
        <f>('[1]Data Consolidat'!B96)</f>
      </c>
      <c r="D35" s="240"/>
      <c r="E35" s="240"/>
      <c r="F35" s="240"/>
      <c r="G35" s="240"/>
      <c r="H35" s="240"/>
      <c r="I35" s="240"/>
      <c r="J35" s="240"/>
    </row>
    <row r="36" spans="1:10" ht="15" customHeight="1">
      <c r="A36" s="81"/>
      <c r="B36" s="152"/>
      <c r="C36" s="240"/>
      <c r="D36" s="240"/>
      <c r="E36" s="240"/>
      <c r="F36" s="240"/>
      <c r="G36" s="240"/>
      <c r="H36" s="240"/>
      <c r="I36" s="240"/>
      <c r="J36" s="240"/>
    </row>
    <row r="37" spans="1:10" ht="15" customHeight="1">
      <c r="A37" s="81"/>
      <c r="B37" s="152"/>
      <c r="C37" s="240"/>
      <c r="D37" s="240"/>
      <c r="E37" s="240"/>
      <c r="F37" s="240"/>
      <c r="G37" s="240"/>
      <c r="H37" s="240"/>
      <c r="I37" s="240"/>
      <c r="J37" s="240"/>
    </row>
    <row r="38" spans="1:10" ht="15" customHeight="1">
      <c r="A38" s="81"/>
      <c r="B38" s="152"/>
      <c r="C38" s="240"/>
      <c r="D38" s="240"/>
      <c r="E38" s="240"/>
      <c r="F38" s="240"/>
      <c r="G38" s="240"/>
      <c r="H38" s="240"/>
      <c r="I38" s="240"/>
      <c r="J38" s="240"/>
    </row>
    <row r="39" spans="1:10" ht="15.75">
      <c r="A39" s="81"/>
      <c r="B39" s="81"/>
      <c r="C39" s="7" t="s">
        <v>197</v>
      </c>
      <c r="D39" s="81"/>
      <c r="E39" s="81"/>
      <c r="F39" s="81"/>
      <c r="G39" s="81"/>
      <c r="H39" s="81"/>
      <c r="I39" s="81"/>
      <c r="J39" s="81"/>
    </row>
    <row r="40" ht="15.75">
      <c r="C40" s="7"/>
    </row>
    <row r="41" ht="15.75">
      <c r="C41" s="7"/>
    </row>
    <row r="42" spans="2:15" s="22" customFormat="1" ht="15" customHeight="1">
      <c r="B42" s="214"/>
      <c r="C42" s="326" t="s">
        <v>200</v>
      </c>
      <c r="D42" s="347"/>
      <c r="E42" s="348"/>
      <c r="F42" s="323" t="s">
        <v>317</v>
      </c>
      <c r="G42" s="324"/>
      <c r="H42" s="325"/>
      <c r="I42" s="323" t="s">
        <v>326</v>
      </c>
      <c r="J42" s="324"/>
      <c r="K42" s="325"/>
      <c r="L42" s="181" t="s">
        <v>319</v>
      </c>
      <c r="M42" s="182" t="s">
        <v>320</v>
      </c>
      <c r="N42" s="30" t="s">
        <v>6</v>
      </c>
      <c r="O42" s="31" t="s">
        <v>6</v>
      </c>
    </row>
    <row r="43" spans="2:15" s="22" customFormat="1" ht="15" customHeight="1">
      <c r="B43" s="210" t="s">
        <v>198</v>
      </c>
      <c r="C43" s="211" t="s">
        <v>201</v>
      </c>
      <c r="D43" s="32" t="s">
        <v>332</v>
      </c>
      <c r="E43" s="184" t="s">
        <v>325</v>
      </c>
      <c r="F43" s="183" t="s">
        <v>316</v>
      </c>
      <c r="G43" s="32" t="s">
        <v>309</v>
      </c>
      <c r="H43" s="184" t="s">
        <v>325</v>
      </c>
      <c r="I43" s="211" t="s">
        <v>201</v>
      </c>
      <c r="J43" s="32" t="s">
        <v>309</v>
      </c>
      <c r="K43" s="184" t="s">
        <v>325</v>
      </c>
      <c r="L43" s="184" t="s">
        <v>325</v>
      </c>
      <c r="M43" s="184" t="s">
        <v>325</v>
      </c>
      <c r="N43" s="33" t="s">
        <v>7</v>
      </c>
      <c r="O43" s="34" t="s">
        <v>7</v>
      </c>
    </row>
    <row r="44" spans="2:16" s="22" customFormat="1" ht="15" customHeight="1">
      <c r="B44" s="212" t="s">
        <v>199</v>
      </c>
      <c r="C44" s="213" t="s">
        <v>202</v>
      </c>
      <c r="D44" s="219" t="s">
        <v>324</v>
      </c>
      <c r="E44" s="187" t="s">
        <v>203</v>
      </c>
      <c r="F44" s="185" t="s">
        <v>202</v>
      </c>
      <c r="G44" s="186" t="s">
        <v>321</v>
      </c>
      <c r="H44" s="187" t="s">
        <v>203</v>
      </c>
      <c r="I44" s="213" t="s">
        <v>202</v>
      </c>
      <c r="J44" s="186" t="s">
        <v>321</v>
      </c>
      <c r="K44" s="187" t="s">
        <v>203</v>
      </c>
      <c r="L44" s="187" t="s">
        <v>203</v>
      </c>
      <c r="M44" s="187" t="s">
        <v>203</v>
      </c>
      <c r="N44" s="36" t="s">
        <v>8</v>
      </c>
      <c r="O44" s="35" t="s">
        <v>9</v>
      </c>
      <c r="P44" s="37">
        <f>'[1]Data Consolidat'!C25</f>
        <v>2</v>
      </c>
    </row>
    <row r="45" spans="2:15" s="22" customFormat="1" ht="6" customHeight="1">
      <c r="B45" s="84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2:15" s="22" customFormat="1" ht="15" customHeight="1">
      <c r="B46" s="143" t="s">
        <v>21</v>
      </c>
      <c r="C46" s="39"/>
      <c r="D46" s="40">
        <f>IF($D$44="13A RENT",'[1]Data Consolidat'!AM36,'[1]Data Consolidat'!AL54)</f>
        <v>0</v>
      </c>
      <c r="E46" s="41" t="str">
        <f>IF('[1]Rent Schedule'!I24=0," ",'[1]Rent Schedule'!I24)</f>
        <v> </v>
      </c>
      <c r="F46" s="41" t="str">
        <f aca="true" t="shared" si="0" ref="F46:F53">IF(C46=" "," ",I46-C46)</f>
        <v> </v>
      </c>
      <c r="G46" s="41" t="str">
        <f aca="true" t="shared" si="1" ref="G46:G53">IF(D46=0," ",J46-D46)</f>
        <v> </v>
      </c>
      <c r="H46" s="41" t="str">
        <f aca="true" t="shared" si="2" ref="H46:H53">IF(E46=" "," ",K46-E46)</f>
        <v> </v>
      </c>
      <c r="I46" s="41" t="str">
        <f>IF('[1]Rent Schedule'!J24=0," ",'[1]Rent Schedule'!J24)</f>
        <v> </v>
      </c>
      <c r="J46" s="41" t="str">
        <f aca="true" t="shared" si="3" ref="J46:J53">IF($P$44=1,O46,N46)</f>
        <v> </v>
      </c>
      <c r="K46" s="41" t="str">
        <f>IF('[1]Rent Schedule'!K24=0," ",'[1]Rent Schedule'!K24)</f>
        <v> </v>
      </c>
      <c r="L46" s="42" t="str">
        <f>IF('[1]Rent Schedule'!L24=0," ",'[1]Rent Schedule'!L24)</f>
        <v> </v>
      </c>
      <c r="M46" s="43" t="str">
        <f>IF('[1]Rent Schedule'!M24="N/A"," ",'[1]Rent Schedule'!M24)</f>
        <v> </v>
      </c>
      <c r="N46" s="44" t="str">
        <f>IF('[1]Data Consolidat'!$AK$54=0," ",'[1]Data Consolidat'!$AK$54)</f>
        <v> </v>
      </c>
      <c r="O46" s="44" t="str">
        <f>IF('[1]Data Consolidat'!AN36=0," ",'[1]Data Consolidat'!AN36)</f>
        <v> </v>
      </c>
    </row>
    <row r="47" spans="2:15" s="22" customFormat="1" ht="15" customHeight="1">
      <c r="B47" s="143" t="s">
        <v>21</v>
      </c>
      <c r="C47" s="39"/>
      <c r="D47" s="40">
        <f>IF($D$44="13A RENT",'[1]Data Consolidat'!AM37,'[1]Data Consolidat'!AL55)</f>
        <v>0</v>
      </c>
      <c r="E47" s="41" t="str">
        <f>IF('[1]Rent Schedule'!I25=0," ",'[1]Rent Schedule'!I25)</f>
        <v> </v>
      </c>
      <c r="F47" s="41" t="str">
        <f t="shared" si="0"/>
        <v> </v>
      </c>
      <c r="G47" s="41" t="str">
        <f t="shared" si="1"/>
        <v> </v>
      </c>
      <c r="H47" s="41" t="str">
        <f t="shared" si="2"/>
        <v> </v>
      </c>
      <c r="I47" s="41" t="str">
        <f>IF('[1]Rent Schedule'!J25=0," ",'[1]Rent Schedule'!J25)</f>
        <v> </v>
      </c>
      <c r="J47" s="41" t="str">
        <f t="shared" si="3"/>
        <v> </v>
      </c>
      <c r="K47" s="41" t="str">
        <f>IF('[1]Rent Schedule'!K25=0," ",'[1]Rent Schedule'!K25)</f>
        <v> </v>
      </c>
      <c r="L47" s="42" t="str">
        <f>IF('[1]Rent Schedule'!L25=0," ",'[1]Rent Schedule'!L25)</f>
        <v> </v>
      </c>
      <c r="M47" s="43" t="str">
        <f>IF('[1]Rent Schedule'!M25="N/A"," ",'[1]Rent Schedule'!M25)</f>
        <v> </v>
      </c>
      <c r="N47" s="44" t="str">
        <f>IF('[1]Data Consolidat'!$AK$55=0," ",'[1]Data Consolidat'!$AK$55)</f>
        <v> </v>
      </c>
      <c r="O47" s="44" t="str">
        <f>IF('[1]Data Consolidat'!AN37=0," ",'[1]Data Consolidat'!AN37)</f>
        <v> </v>
      </c>
    </row>
    <row r="48" spans="2:15" s="22" customFormat="1" ht="15" customHeight="1">
      <c r="B48" s="143" t="s">
        <v>21</v>
      </c>
      <c r="C48" s="39" t="str">
        <f>IF('[1]Rent Schedule'!H26=0," ",'[1]Rent Schedule'!H26)</f>
        <v> </v>
      </c>
      <c r="D48" s="40">
        <f>IF($D$44="13A RENT",'[1]Data Consolidat'!AM38,'[1]Data Consolidat'!AL56)</f>
        <v>0</v>
      </c>
      <c r="E48" s="41"/>
      <c r="F48" s="41" t="str">
        <f t="shared" si="0"/>
        <v> </v>
      </c>
      <c r="G48" s="41" t="str">
        <f t="shared" si="1"/>
        <v> </v>
      </c>
      <c r="H48" s="41" t="str">
        <f t="shared" si="2"/>
        <v> </v>
      </c>
      <c r="I48" s="41" t="str">
        <f>IF('[1]Rent Schedule'!J26=0," ",'[1]Rent Schedule'!J26)</f>
        <v> </v>
      </c>
      <c r="J48" s="41" t="str">
        <f t="shared" si="3"/>
        <v> </v>
      </c>
      <c r="K48" s="41" t="str">
        <f>IF('[1]Rent Schedule'!K26=0," ",'[1]Rent Schedule'!K26)</f>
        <v> </v>
      </c>
      <c r="L48" s="42" t="str">
        <f>IF('[1]Rent Schedule'!L26=0," ",'[1]Rent Schedule'!L26)</f>
        <v> </v>
      </c>
      <c r="M48" s="43" t="str">
        <f>IF('[1]Rent Schedule'!M26="N/A"," ",'[1]Rent Schedule'!M26)</f>
        <v> </v>
      </c>
      <c r="N48" s="44" t="str">
        <f>IF('[1]Data Consolidat'!$AK$56=0," ",'[1]Data Consolidat'!$AK$56)</f>
        <v> </v>
      </c>
      <c r="O48" s="44" t="str">
        <f>IF('[1]Data Consolidat'!AN38=0," ",'[1]Data Consolidat'!AN38)</f>
        <v> </v>
      </c>
    </row>
    <row r="49" spans="2:15" s="22" customFormat="1" ht="15" customHeight="1">
      <c r="B49" s="143" t="s">
        <v>21</v>
      </c>
      <c r="C49" s="39" t="str">
        <f>IF('[1]Rent Schedule'!H27=0," ",'[1]Rent Schedule'!H27)</f>
        <v> </v>
      </c>
      <c r="D49" s="40">
        <f>IF($D$44="13A RENT",'[1]Data Consolidat'!AM39,'[1]Data Consolidat'!AL57)</f>
        <v>0</v>
      </c>
      <c r="E49" s="41" t="str">
        <f>IF('[1]Rent Schedule'!I27=0," ",'[1]Rent Schedule'!I27)</f>
        <v> </v>
      </c>
      <c r="F49" s="41" t="str">
        <f t="shared" si="0"/>
        <v> </v>
      </c>
      <c r="G49" s="41" t="str">
        <f t="shared" si="1"/>
        <v> </v>
      </c>
      <c r="H49" s="41" t="str">
        <f t="shared" si="2"/>
        <v> </v>
      </c>
      <c r="I49" s="41" t="str">
        <f>IF('[1]Rent Schedule'!J27=0," ",'[1]Rent Schedule'!J27)</f>
        <v> </v>
      </c>
      <c r="J49" s="41" t="str">
        <f t="shared" si="3"/>
        <v> </v>
      </c>
      <c r="K49" s="41" t="str">
        <f>IF('[1]Rent Schedule'!K27=0," ",'[1]Rent Schedule'!K27)</f>
        <v> </v>
      </c>
      <c r="L49" s="42" t="str">
        <f>IF('[1]Rent Schedule'!L27=0," ",'[1]Rent Schedule'!L27)</f>
        <v> </v>
      </c>
      <c r="M49" s="43" t="str">
        <f>IF('[1]Rent Schedule'!M27="N/A"," ",'[1]Rent Schedule'!M27)</f>
        <v> </v>
      </c>
      <c r="N49" s="44" t="str">
        <f>IF('[1]Data Consolidat'!$AK$57=0," ",'[1]Data Consolidat'!$AK$57)</f>
        <v> </v>
      </c>
      <c r="O49" s="44" t="str">
        <f>IF('[1]Data Consolidat'!AN39=0," ",'[1]Data Consolidat'!AN39)</f>
        <v> </v>
      </c>
    </row>
    <row r="50" spans="2:15" s="22" customFormat="1" ht="15" customHeight="1">
      <c r="B50" s="143" t="s">
        <v>21</v>
      </c>
      <c r="C50" s="39" t="str">
        <f>IF('[1]Rent Schedule'!H28=0," ",'[1]Rent Schedule'!H28)</f>
        <v> </v>
      </c>
      <c r="D50" s="40">
        <f>IF($D$44="13A RENT",'[1]Data Consolidat'!AM40,'[1]Data Consolidat'!AL58)</f>
        <v>0</v>
      </c>
      <c r="E50" s="41" t="str">
        <f>IF('[1]Rent Schedule'!I28=0," ",'[1]Rent Schedule'!I28)</f>
        <v> </v>
      </c>
      <c r="F50" s="41" t="str">
        <f t="shared" si="0"/>
        <v> </v>
      </c>
      <c r="G50" s="41" t="str">
        <f t="shared" si="1"/>
        <v> </v>
      </c>
      <c r="H50" s="41" t="str">
        <f t="shared" si="2"/>
        <v> </v>
      </c>
      <c r="I50" s="41" t="str">
        <f>IF('[1]Rent Schedule'!J28=0," ",'[1]Rent Schedule'!J28)</f>
        <v> </v>
      </c>
      <c r="J50" s="41" t="str">
        <f t="shared" si="3"/>
        <v> </v>
      </c>
      <c r="K50" s="41" t="str">
        <f>IF('[1]Rent Schedule'!K28=0," ",'[1]Rent Schedule'!K28)</f>
        <v> </v>
      </c>
      <c r="L50" s="42" t="str">
        <f>IF('[1]Rent Schedule'!L28=0," ",'[1]Rent Schedule'!L28)</f>
        <v> </v>
      </c>
      <c r="M50" s="43" t="str">
        <f>IF('[1]Rent Schedule'!M28="N/A"," ",'[1]Rent Schedule'!M28)</f>
        <v> </v>
      </c>
      <c r="N50" s="44" t="str">
        <f>IF('[1]Data Consolidat'!$AK$58=0," ",'[1]Data Consolidat'!$AK$58)</f>
        <v> </v>
      </c>
      <c r="O50" s="44" t="str">
        <f>IF('[1]Data Consolidat'!AN40=0," ",'[1]Data Consolidat'!AN40)</f>
        <v> </v>
      </c>
    </row>
    <row r="51" spans="2:15" s="22" customFormat="1" ht="15" customHeight="1">
      <c r="B51" s="143" t="s">
        <v>21</v>
      </c>
      <c r="C51" s="39" t="str">
        <f>IF('[1]Rent Schedule'!H29=0," ",'[1]Rent Schedule'!H29)</f>
        <v> </v>
      </c>
      <c r="D51" s="40">
        <f>IF($D$44="13A RENT",'[1]Data Consolidat'!AM41,'[1]Data Consolidat'!AL59)</f>
        <v>0</v>
      </c>
      <c r="E51" s="41" t="str">
        <f>IF('[1]Rent Schedule'!I29=0," ",'[1]Rent Schedule'!I29)</f>
        <v> </v>
      </c>
      <c r="F51" s="41" t="str">
        <f t="shared" si="0"/>
        <v> </v>
      </c>
      <c r="G51" s="41" t="str">
        <f t="shared" si="1"/>
        <v> </v>
      </c>
      <c r="H51" s="41" t="str">
        <f t="shared" si="2"/>
        <v> </v>
      </c>
      <c r="I51" s="41" t="str">
        <f>IF('[1]Rent Schedule'!J29=0," ",'[1]Rent Schedule'!J29)</f>
        <v> </v>
      </c>
      <c r="J51" s="41" t="str">
        <f t="shared" si="3"/>
        <v> </v>
      </c>
      <c r="K51" s="41" t="str">
        <f>IF('[1]Rent Schedule'!K29=0," ",'[1]Rent Schedule'!K29)</f>
        <v> </v>
      </c>
      <c r="L51" s="42" t="str">
        <f>IF('[1]Rent Schedule'!L29=0," ",'[1]Rent Schedule'!L29)</f>
        <v> </v>
      </c>
      <c r="M51" s="43" t="str">
        <f>IF('[1]Rent Schedule'!M29="N/A"," ",'[1]Rent Schedule'!M29)</f>
        <v> </v>
      </c>
      <c r="N51" s="44" t="str">
        <f>IF('[1]Data Consolidat'!$AK$59=0," ",'[1]Data Consolidat'!$AK$59)</f>
        <v> </v>
      </c>
      <c r="O51" s="44" t="str">
        <f>IF('[1]Data Consolidat'!AN41=0," ",'[1]Data Consolidat'!AN41)</f>
        <v> </v>
      </c>
    </row>
    <row r="52" spans="2:15" s="22" customFormat="1" ht="15.75">
      <c r="B52" s="143" t="s">
        <v>21</v>
      </c>
      <c r="C52" s="39" t="str">
        <f>IF('[1]Rent Schedule'!H30=0," ",'[1]Rent Schedule'!H30)</f>
        <v> </v>
      </c>
      <c r="D52" s="40">
        <f>IF($D$44="13A RENT",'[1]Data Consolidat'!AM42,'[1]Data Consolidat'!AL60)</f>
        <v>0</v>
      </c>
      <c r="E52" s="41" t="str">
        <f>IF('[1]Rent Schedule'!I30=0," ",'[1]Rent Schedule'!I30)</f>
        <v> </v>
      </c>
      <c r="F52" s="41" t="str">
        <f t="shared" si="0"/>
        <v> </v>
      </c>
      <c r="G52" s="41" t="str">
        <f t="shared" si="1"/>
        <v> </v>
      </c>
      <c r="H52" s="41" t="str">
        <f t="shared" si="2"/>
        <v> </v>
      </c>
      <c r="I52" s="41" t="str">
        <f>IF('[1]Rent Schedule'!J30=0," ",'[1]Rent Schedule'!J30)</f>
        <v> </v>
      </c>
      <c r="J52" s="41" t="str">
        <f t="shared" si="3"/>
        <v> </v>
      </c>
      <c r="K52" s="41" t="str">
        <f>IF('[1]Rent Schedule'!K30=0," ",'[1]Rent Schedule'!K30)</f>
        <v> </v>
      </c>
      <c r="L52" s="42" t="str">
        <f>IF('[1]Rent Schedule'!L30=0," ",'[1]Rent Schedule'!L30)</f>
        <v> </v>
      </c>
      <c r="M52" s="43" t="str">
        <f>IF('[1]Rent Schedule'!M30="N/A"," ",'[1]Rent Schedule'!M30)</f>
        <v> </v>
      </c>
      <c r="N52" s="44" t="str">
        <f>IF('[1]Data Consolidat'!$AK$60=0," ",'[1]Data Consolidat'!$AK$60)</f>
        <v> </v>
      </c>
      <c r="O52" s="44" t="str">
        <f>IF('[1]Data Consolidat'!AN42=0," ",'[1]Data Consolidat'!AN42)</f>
        <v> </v>
      </c>
    </row>
    <row r="53" spans="2:15" s="22" customFormat="1" ht="15.75">
      <c r="B53" s="143" t="s">
        <v>21</v>
      </c>
      <c r="C53" s="45" t="str">
        <f>IF('[1]Rent Schedule'!H31=0," ",'[1]Rent Schedule'!H31)</f>
        <v> </v>
      </c>
      <c r="D53" s="40">
        <f>IF($D$44="13A RENT",'[1]Data Consolidat'!AM43,'[1]Data Consolidat'!AL61)</f>
        <v>0</v>
      </c>
      <c r="E53" s="46" t="str">
        <f>IF('[1]Rent Schedule'!I31=0," ",'[1]Rent Schedule'!I31)</f>
        <v> </v>
      </c>
      <c r="F53" s="41" t="str">
        <f t="shared" si="0"/>
        <v> </v>
      </c>
      <c r="G53" s="41" t="str">
        <f t="shared" si="1"/>
        <v> </v>
      </c>
      <c r="H53" s="41" t="str">
        <f t="shared" si="2"/>
        <v> </v>
      </c>
      <c r="I53" s="46" t="str">
        <f>IF('[1]Rent Schedule'!J31=0," ",'[1]Rent Schedule'!J31)</f>
        <v> </v>
      </c>
      <c r="J53" s="41" t="str">
        <f t="shared" si="3"/>
        <v> </v>
      </c>
      <c r="K53" s="46" t="str">
        <f>IF('[1]Rent Schedule'!K31=0," ",'[1]Rent Schedule'!K31)</f>
        <v> </v>
      </c>
      <c r="L53" s="47" t="str">
        <f>IF('[1]Rent Schedule'!L31=0," ",'[1]Rent Schedule'!L31)</f>
        <v> </v>
      </c>
      <c r="M53" s="53" t="str">
        <f>IF('[1]Rent Schedule'!M31="N/A"," ",'[1]Rent Schedule'!M31)</f>
        <v> </v>
      </c>
      <c r="N53" s="44" t="str">
        <f>IF('[1]Data Consolidat'!$AK$61=0," ",'[1]Data Consolidat'!$AK$61)</f>
        <v> </v>
      </c>
      <c r="O53" s="48" t="str">
        <f>IF('[1]Data Consolidat'!AN43=0," ",'[1]Data Consolidat'!AN43)</f>
        <v> </v>
      </c>
    </row>
    <row r="54" spans="2:15" s="22" customFormat="1" ht="6" customHeight="1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ht="15.75">
      <c r="C55" s="7"/>
    </row>
    <row r="56" spans="2:10" ht="33.75" customHeight="1">
      <c r="B56" s="349" t="s">
        <v>204</v>
      </c>
      <c r="C56" s="349"/>
      <c r="D56" s="349"/>
      <c r="E56" s="349"/>
      <c r="F56" s="349"/>
      <c r="G56" s="349"/>
      <c r="H56" s="349"/>
      <c r="I56" s="349"/>
      <c r="J56" s="349"/>
    </row>
    <row r="57" spans="2:10" ht="15">
      <c r="B57" s="20"/>
      <c r="C57" s="20"/>
      <c r="D57" s="20"/>
      <c r="E57" s="20"/>
      <c r="F57" s="20"/>
      <c r="G57" s="20"/>
      <c r="H57" s="20"/>
      <c r="I57" s="20"/>
      <c r="J57" s="20"/>
    </row>
    <row r="58" spans="2:10" ht="15.75">
      <c r="B58" s="20"/>
      <c r="C58" s="7" t="s">
        <v>205</v>
      </c>
      <c r="D58" s="20"/>
      <c r="E58" s="215" t="s">
        <v>206</v>
      </c>
      <c r="F58" s="20"/>
      <c r="G58" s="20"/>
      <c r="H58" s="24" t="s">
        <v>207</v>
      </c>
      <c r="I58" s="20"/>
      <c r="J58" s="20"/>
    </row>
    <row r="59" spans="2:10" ht="15">
      <c r="B59" s="20"/>
      <c r="C59" s="20"/>
      <c r="D59" s="20"/>
      <c r="E59" s="20"/>
      <c r="F59" s="20"/>
      <c r="G59" s="20"/>
      <c r="H59" s="20"/>
      <c r="I59" s="20"/>
      <c r="J59" s="20"/>
    </row>
    <row r="60" spans="2:10" ht="15.75">
      <c r="B60" s="7" t="s">
        <v>10</v>
      </c>
      <c r="C60" s="20"/>
      <c r="D60" s="20"/>
      <c r="E60" s="20"/>
      <c r="F60" s="20"/>
      <c r="G60" s="20"/>
      <c r="H60" s="7">
        <f>('[1]Data Consolidat'!B17)</f>
      </c>
      <c r="I60" s="20"/>
      <c r="J60" s="20"/>
    </row>
    <row r="61" spans="2:10" ht="15.75">
      <c r="B61" s="7" t="s">
        <v>11</v>
      </c>
      <c r="C61" s="20"/>
      <c r="D61" s="20"/>
      <c r="E61" s="20"/>
      <c r="F61" s="20"/>
      <c r="G61" s="20"/>
      <c r="H61" s="7">
        <f>('[1]Data Consolidat'!B61)</f>
      </c>
      <c r="I61" s="20"/>
      <c r="J61" s="20"/>
    </row>
    <row r="62" spans="2:10" ht="15.75">
      <c r="B62" s="7" t="s">
        <v>12</v>
      </c>
      <c r="C62" s="20"/>
      <c r="D62" s="20"/>
      <c r="E62" s="20"/>
      <c r="F62" s="20"/>
      <c r="G62" s="20"/>
      <c r="H62" s="7">
        <f>('[1]Data Consolidat'!B62)</f>
      </c>
      <c r="I62" s="20"/>
      <c r="J62" s="20"/>
    </row>
    <row r="63" spans="2:10" ht="15.75">
      <c r="B63" s="7" t="s">
        <v>13</v>
      </c>
      <c r="C63" s="20"/>
      <c r="D63" s="20"/>
      <c r="E63" s="20"/>
      <c r="F63" s="20"/>
      <c r="G63" s="20"/>
      <c r="H63" s="7">
        <f>('[1]Data Consolidat'!B63)</f>
      </c>
      <c r="I63" s="20"/>
      <c r="J63" s="20"/>
    </row>
    <row r="64" spans="2:10" ht="15.75">
      <c r="B64" s="7" t="s">
        <v>14</v>
      </c>
      <c r="C64" s="7" t="s">
        <v>15</v>
      </c>
      <c r="D64" s="20"/>
      <c r="E64" s="20"/>
      <c r="F64" s="20"/>
      <c r="G64" s="20"/>
      <c r="H64" s="7">
        <f>('[1]Data Consolidat'!B64)</f>
      </c>
      <c r="I64" s="7" t="str">
        <f>('[1]Data Consolidat'!B65)</f>
        <v>00000-0000</v>
      </c>
      <c r="J64" s="20"/>
    </row>
    <row r="65" ht="3" customHeight="1"/>
    <row r="66" ht="30.75" customHeight="1"/>
    <row r="67" spans="2:3" ht="15">
      <c r="B67" s="20"/>
      <c r="C67" s="20"/>
    </row>
    <row r="68" spans="2:7" ht="15">
      <c r="B68" s="20" t="s">
        <v>244</v>
      </c>
      <c r="C68" s="20"/>
      <c r="D68" s="81"/>
      <c r="E68" s="81"/>
      <c r="F68" s="81"/>
      <c r="G68" s="81"/>
    </row>
    <row r="69" spans="2:7" ht="15">
      <c r="B69" s="20"/>
      <c r="C69" s="20"/>
      <c r="D69" s="81"/>
      <c r="E69" s="81"/>
      <c r="F69" s="81"/>
      <c r="G69" s="81"/>
    </row>
    <row r="70" spans="2:7" s="22" customFormat="1" ht="15">
      <c r="B70" s="214" t="s">
        <v>245</v>
      </c>
      <c r="C70" s="214"/>
      <c r="D70" s="80"/>
      <c r="E70" s="80"/>
      <c r="F70" s="80"/>
      <c r="G70" s="80"/>
    </row>
    <row r="71" spans="2:7" ht="15">
      <c r="B71" s="20" t="s">
        <v>208</v>
      </c>
      <c r="C71" s="20"/>
      <c r="D71" s="81"/>
      <c r="E71" s="81"/>
      <c r="F71" s="81"/>
      <c r="G71" s="81"/>
    </row>
    <row r="72" spans="2:7" ht="15.75">
      <c r="B72" s="20" t="s">
        <v>210</v>
      </c>
      <c r="C72" s="20"/>
      <c r="D72" s="81"/>
      <c r="E72" s="81"/>
      <c r="F72" s="346">
        <f>('[1]Time_Line'!H43)</f>
        <v>40950</v>
      </c>
      <c r="G72" s="346"/>
    </row>
    <row r="74" spans="2:8" ht="15.75">
      <c r="B74" s="20" t="s">
        <v>211</v>
      </c>
      <c r="C74" s="81"/>
      <c r="D74" s="81"/>
      <c r="E74" s="81"/>
      <c r="F74" s="149">
        <f>('[1]Time_Line'!H44)</f>
        <v>40952</v>
      </c>
      <c r="G74" s="20" t="s">
        <v>212</v>
      </c>
      <c r="H74" s="149">
        <f>('[1]Time_Line'!H45)</f>
        <v>40956</v>
      </c>
    </row>
    <row r="75" spans="2:8" ht="15">
      <c r="B75" s="20" t="s">
        <v>213</v>
      </c>
      <c r="C75" s="81"/>
      <c r="D75" s="81"/>
      <c r="E75" s="81"/>
      <c r="F75" s="81"/>
      <c r="G75" s="81"/>
      <c r="H75" s="81"/>
    </row>
    <row r="76" spans="2:8" ht="15">
      <c r="B76" s="20" t="s">
        <v>214</v>
      </c>
      <c r="C76" s="81"/>
      <c r="D76" s="81"/>
      <c r="E76" s="81"/>
      <c r="F76" s="81"/>
      <c r="G76" s="81"/>
      <c r="H76" s="81"/>
    </row>
    <row r="77" ht="7.5" customHeight="1"/>
    <row r="78" spans="2:8" ht="15">
      <c r="B78" s="20" t="s">
        <v>215</v>
      </c>
      <c r="C78" s="81"/>
      <c r="D78" s="81"/>
      <c r="E78" s="81"/>
      <c r="F78" s="81"/>
      <c r="G78" s="81"/>
      <c r="H78" s="81"/>
    </row>
    <row r="79" spans="2:8" ht="15">
      <c r="B79" s="20" t="s">
        <v>216</v>
      </c>
      <c r="C79" s="81"/>
      <c r="D79" s="81"/>
      <c r="E79" s="81"/>
      <c r="F79" s="81"/>
      <c r="G79" s="81"/>
      <c r="H79" s="81"/>
    </row>
    <row r="80" spans="2:8" ht="15.75">
      <c r="B80" s="20" t="s">
        <v>217</v>
      </c>
      <c r="C80" s="81"/>
      <c r="D80" s="81"/>
      <c r="E80" s="81"/>
      <c r="F80" s="81"/>
      <c r="G80" s="81"/>
      <c r="H80" s="149">
        <f>'[1]Time_Line'!H47</f>
        <v>40962</v>
      </c>
    </row>
    <row r="81" spans="2:10" ht="15.75" customHeight="1">
      <c r="B81" s="20" t="s">
        <v>218</v>
      </c>
      <c r="C81" s="81"/>
      <c r="D81" s="81"/>
      <c r="E81" s="81"/>
      <c r="F81" s="149">
        <f>'[1]Time_Line'!H49</f>
        <v>40966</v>
      </c>
      <c r="G81" s="220" t="s">
        <v>219</v>
      </c>
      <c r="H81" s="81"/>
      <c r="I81" s="81"/>
      <c r="J81" s="81"/>
    </row>
    <row r="82" spans="2:10" ht="15">
      <c r="B82" s="20" t="s">
        <v>220</v>
      </c>
      <c r="C82" s="81"/>
      <c r="D82" s="81"/>
      <c r="E82" s="81"/>
      <c r="F82" s="81"/>
      <c r="G82" s="81"/>
      <c r="H82" s="81"/>
      <c r="I82" s="81"/>
      <c r="J82" s="81"/>
    </row>
    <row r="83" spans="2:10" ht="15.75">
      <c r="B83" s="20" t="s">
        <v>221</v>
      </c>
      <c r="C83" s="81"/>
      <c r="D83" s="81"/>
      <c r="E83" s="81"/>
      <c r="F83" s="81"/>
      <c r="G83" s="81"/>
      <c r="H83" s="81"/>
      <c r="I83" s="340">
        <f>('[1]Time_Line'!H54)</f>
        <v>40995</v>
      </c>
      <c r="J83" s="341"/>
    </row>
    <row r="85" spans="1:7" ht="15">
      <c r="A85" s="81"/>
      <c r="B85" s="20" t="s">
        <v>222</v>
      </c>
      <c r="C85" s="81"/>
      <c r="D85" s="81"/>
      <c r="E85" s="81"/>
      <c r="F85" s="81"/>
      <c r="G85" s="81"/>
    </row>
    <row r="86" spans="1:7" ht="15">
      <c r="A86" s="81"/>
      <c r="B86" s="20" t="s">
        <v>223</v>
      </c>
      <c r="C86" s="81"/>
      <c r="D86" s="81"/>
      <c r="E86" s="81"/>
      <c r="F86" s="81"/>
      <c r="G86" s="81"/>
    </row>
    <row r="87" spans="1:7" ht="15">
      <c r="A87" s="81"/>
      <c r="B87" s="20" t="s">
        <v>224</v>
      </c>
      <c r="C87" s="81"/>
      <c r="D87" s="81"/>
      <c r="E87" s="81"/>
      <c r="F87" s="81"/>
      <c r="G87" s="81"/>
    </row>
    <row r="88" ht="15">
      <c r="B88" s="20"/>
    </row>
    <row r="89" spans="2:7" ht="15">
      <c r="B89" s="20" t="s">
        <v>225</v>
      </c>
      <c r="C89" s="81"/>
      <c r="D89" s="81"/>
      <c r="E89" s="81"/>
      <c r="F89" s="81"/>
      <c r="G89" s="81"/>
    </row>
    <row r="90" spans="2:7" ht="15">
      <c r="B90" s="20" t="s">
        <v>226</v>
      </c>
      <c r="C90" s="81"/>
      <c r="D90" s="81"/>
      <c r="E90" s="81"/>
      <c r="F90" s="81"/>
      <c r="G90" s="81"/>
    </row>
    <row r="91" spans="2:7" ht="15">
      <c r="B91" s="20" t="s">
        <v>227</v>
      </c>
      <c r="C91" s="81"/>
      <c r="D91" s="81"/>
      <c r="E91" s="81"/>
      <c r="F91" s="81"/>
      <c r="G91" s="81"/>
    </row>
    <row r="92" ht="15">
      <c r="B92" s="20"/>
    </row>
    <row r="93" spans="2:7" ht="15">
      <c r="B93" s="20" t="s">
        <v>228</v>
      </c>
      <c r="C93" s="81"/>
      <c r="D93" s="81"/>
      <c r="E93" s="81"/>
      <c r="F93" s="81"/>
      <c r="G93" s="81"/>
    </row>
    <row r="95" spans="2:6" ht="15.75">
      <c r="B95" s="319" t="s">
        <v>334</v>
      </c>
      <c r="C95" s="81"/>
      <c r="D95" s="81"/>
      <c r="E95" s="81"/>
      <c r="F95" s="81"/>
    </row>
    <row r="98" spans="2:13" ht="15">
      <c r="B98" s="81"/>
      <c r="C98" s="20" t="s">
        <v>229</v>
      </c>
      <c r="D98" s="20"/>
      <c r="E98" s="20"/>
      <c r="F98" s="20"/>
      <c r="G98" s="20"/>
      <c r="H98" s="20"/>
      <c r="I98" s="20"/>
      <c r="J98" s="20"/>
      <c r="K98" s="81"/>
      <c r="L98" s="81"/>
      <c r="M98" s="81"/>
    </row>
    <row r="99" spans="2:13" ht="15.75">
      <c r="B99" s="81"/>
      <c r="C99" s="20"/>
      <c r="D99" s="203" t="s">
        <v>209</v>
      </c>
      <c r="E99" s="337">
        <f>('[1]Data Consolidat'!B67)</f>
      </c>
      <c r="F99" s="338"/>
      <c r="G99" s="20"/>
      <c r="H99" s="20"/>
      <c r="I99" s="20"/>
      <c r="J99" s="20"/>
      <c r="K99" s="81"/>
      <c r="L99" s="81"/>
      <c r="M99" s="81"/>
    </row>
    <row r="100" spans="2:13" ht="15">
      <c r="B100" s="81"/>
      <c r="C100" s="20"/>
      <c r="D100" s="20"/>
      <c r="E100" s="20"/>
      <c r="F100" s="20"/>
      <c r="G100" s="20"/>
      <c r="H100" s="20"/>
      <c r="I100" s="20"/>
      <c r="J100" s="20"/>
      <c r="K100" s="81"/>
      <c r="L100" s="81"/>
      <c r="M100" s="81"/>
    </row>
    <row r="101" spans="2:13" ht="15.75">
      <c r="B101" s="81"/>
      <c r="C101" s="203" t="s">
        <v>230</v>
      </c>
      <c r="D101" s="199">
        <f>('[1]Data Consolidat'!B68)</f>
      </c>
      <c r="E101" s="200"/>
      <c r="F101" s="200"/>
      <c r="G101" s="20"/>
      <c r="H101" s="20"/>
      <c r="I101" s="20"/>
      <c r="J101" s="20"/>
      <c r="K101" s="81"/>
      <c r="L101" s="81"/>
      <c r="M101" s="81"/>
    </row>
    <row r="102" spans="2:13" ht="15">
      <c r="B102" s="81"/>
      <c r="C102" s="20"/>
      <c r="D102" s="223"/>
      <c r="E102" s="223"/>
      <c r="F102" s="223"/>
      <c r="G102" s="20"/>
      <c r="H102" s="20"/>
      <c r="I102" s="20"/>
      <c r="J102" s="20"/>
      <c r="K102" s="81"/>
      <c r="L102" s="81"/>
      <c r="M102" s="81"/>
    </row>
    <row r="103" spans="2:13" ht="15">
      <c r="B103" s="81"/>
      <c r="C103" s="20"/>
      <c r="D103" s="20"/>
      <c r="E103" s="20"/>
      <c r="F103" s="20"/>
      <c r="G103" s="20"/>
      <c r="H103" s="20"/>
      <c r="I103" s="20"/>
      <c r="J103" s="20"/>
      <c r="K103" s="81"/>
      <c r="L103" s="81"/>
      <c r="M103" s="81"/>
    </row>
    <row r="104" spans="2:13" ht="15.75">
      <c r="B104" s="81"/>
      <c r="C104" s="203" t="s">
        <v>231</v>
      </c>
      <c r="D104" s="199">
        <f>'[1]Data Consolidat'!B17</f>
      </c>
      <c r="E104" s="200"/>
      <c r="F104" s="200"/>
      <c r="G104" s="20"/>
      <c r="H104" s="20"/>
      <c r="I104" s="20"/>
      <c r="J104" s="20"/>
      <c r="K104" s="81"/>
      <c r="L104" s="81"/>
      <c r="M104" s="81"/>
    </row>
    <row r="105" spans="2:13" ht="15.75">
      <c r="B105" s="81"/>
      <c r="C105" s="20"/>
      <c r="D105" s="221"/>
      <c r="E105" s="222"/>
      <c r="F105" s="222"/>
      <c r="G105" s="20"/>
      <c r="H105" s="20"/>
      <c r="I105" s="20"/>
      <c r="J105" s="20"/>
      <c r="K105" s="81"/>
      <c r="L105" s="81"/>
      <c r="M105" s="81"/>
    </row>
    <row r="106" spans="2:13" ht="15.75">
      <c r="B106" s="81"/>
      <c r="C106" s="203" t="s">
        <v>232</v>
      </c>
      <c r="D106" s="350">
        <f>('[1]Data Consolidat'!B62)</f>
      </c>
      <c r="E106" s="351"/>
      <c r="F106" s="351"/>
      <c r="G106" s="20"/>
      <c r="H106" s="20"/>
      <c r="I106" s="20"/>
      <c r="J106" s="206" t="str">
        <f>IF('[1]Data Consolidat'!C25=1,"13A RENT","236 RENT")</f>
        <v>236 RENT</v>
      </c>
      <c r="K106" s="81"/>
      <c r="L106" s="81"/>
      <c r="M106" s="81"/>
    </row>
    <row r="107" spans="2:13" ht="15.75">
      <c r="B107" s="81"/>
      <c r="C107" s="20"/>
      <c r="D107" s="7">
        <f>('[1]Data Consolidat'!B63)</f>
      </c>
      <c r="E107" s="20"/>
      <c r="F107" s="20"/>
      <c r="G107" s="20"/>
      <c r="H107" s="20"/>
      <c r="I107" s="20"/>
      <c r="J107" s="20"/>
      <c r="K107" s="81"/>
      <c r="L107" s="81"/>
      <c r="M107" s="81"/>
    </row>
    <row r="108" spans="2:13" ht="15.75">
      <c r="B108" s="81"/>
      <c r="C108" s="81"/>
      <c r="D108" s="82">
        <f>('[1]Data Consolidat'!B64)</f>
      </c>
      <c r="E108" s="81"/>
      <c r="F108" s="81"/>
      <c r="G108" s="81"/>
      <c r="H108" s="81"/>
      <c r="I108" s="81"/>
      <c r="J108" s="81"/>
      <c r="K108" s="81"/>
      <c r="L108" s="81"/>
      <c r="M108" s="81"/>
    </row>
    <row r="109" spans="2:13" ht="15.75">
      <c r="B109" s="81"/>
      <c r="C109" s="81"/>
      <c r="D109" s="148" t="str">
        <f>('[1]Data Consolidat'!B65)</f>
        <v>00000-0000</v>
      </c>
      <c r="E109" s="81"/>
      <c r="F109" s="81"/>
      <c r="G109" s="81"/>
      <c r="H109" s="81"/>
      <c r="I109" s="81"/>
      <c r="J109" s="81"/>
      <c r="K109" s="81"/>
      <c r="L109" s="81"/>
      <c r="M109" s="81"/>
    </row>
    <row r="110" spans="2:13" ht="15.75">
      <c r="B110" s="81"/>
      <c r="C110" s="81"/>
      <c r="D110" s="82"/>
      <c r="E110" s="81"/>
      <c r="F110" s="81"/>
      <c r="G110" s="81"/>
      <c r="H110" s="81"/>
      <c r="I110" s="81"/>
      <c r="J110" s="81"/>
      <c r="K110" s="81"/>
      <c r="L110" s="81"/>
      <c r="M110" s="81"/>
    </row>
    <row r="111" spans="2:13" ht="15.75">
      <c r="B111" s="81"/>
      <c r="C111" s="203" t="s">
        <v>233</v>
      </c>
      <c r="D111" s="148" t="e">
        <f>('[1]Data Consolidat'!B4)</f>
        <v>#REF!</v>
      </c>
      <c r="E111" s="81"/>
      <c r="F111" s="81"/>
      <c r="G111" s="81"/>
      <c r="H111" s="81"/>
      <c r="I111" s="81"/>
      <c r="J111" s="81"/>
      <c r="K111" s="81"/>
      <c r="L111" s="81"/>
      <c r="M111" s="81"/>
    </row>
    <row r="112" spans="2:13" ht="23.25" customHeight="1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</row>
    <row r="113" spans="2:13" ht="18">
      <c r="B113" s="334" t="s">
        <v>234</v>
      </c>
      <c r="C113" s="334"/>
      <c r="D113" s="334"/>
      <c r="E113" s="334"/>
      <c r="F113" s="334"/>
      <c r="G113" s="334"/>
      <c r="H113" s="334"/>
      <c r="I113" s="334"/>
      <c r="J113" s="334"/>
      <c r="K113" s="334"/>
      <c r="L113" s="334"/>
      <c r="M113" s="334"/>
    </row>
    <row r="114" ht="27.75" customHeight="1"/>
  </sheetData>
  <sheetProtection/>
  <mergeCells count="21">
    <mergeCell ref="B113:M113"/>
    <mergeCell ref="C42:E42"/>
    <mergeCell ref="B56:J56"/>
    <mergeCell ref="D106:F106"/>
    <mergeCell ref="F42:H42"/>
    <mergeCell ref="B1:M1"/>
    <mergeCell ref="E99:F99"/>
    <mergeCell ref="D104:F104"/>
    <mergeCell ref="C3:D3"/>
    <mergeCell ref="I83:J83"/>
    <mergeCell ref="C35:J38"/>
    <mergeCell ref="E13:F13"/>
    <mergeCell ref="E15:F15"/>
    <mergeCell ref="F72:G72"/>
    <mergeCell ref="I42:K42"/>
    <mergeCell ref="D105:F105"/>
    <mergeCell ref="D101:F101"/>
    <mergeCell ref="C19:J22"/>
    <mergeCell ref="C23:J26"/>
    <mergeCell ref="C27:J30"/>
    <mergeCell ref="C31:J34"/>
  </mergeCells>
  <printOptions horizontalCentered="1"/>
  <pageMargins left="0.16" right="0.16" top="0.25" bottom="0.31" header="0.17" footer="0.16"/>
  <pageSetup fitToHeight="0" fitToWidth="1" horizontalDpi="300" verticalDpi="300" orientation="portrait" scale="56" r:id="rId3"/>
  <headerFooter alignWithMargins="0">
    <oddFooter>&amp;L&amp;"Arial,Bold"&amp;8Over 10%&amp;R&amp;8&amp;F</oddFooter>
  </headerFooter>
  <rowBreaks count="1" manualBreakCount="1">
    <brk id="66" min="1" max="12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58"/>
  <sheetViews>
    <sheetView showGridLines="0" zoomScale="81" zoomScaleNormal="81" zoomScalePageLayoutView="0" workbookViewId="0" topLeftCell="A37">
      <selection activeCell="D55" sqref="D55"/>
    </sheetView>
  </sheetViews>
  <sheetFormatPr defaultColWidth="9.77734375" defaultRowHeight="15"/>
  <cols>
    <col min="1" max="1" width="7.4453125" style="1" customWidth="1"/>
    <col min="2" max="2" width="7.77734375" style="1" customWidth="1"/>
    <col min="3" max="3" width="9.88671875" style="1" bestFit="1" customWidth="1"/>
    <col min="4" max="4" width="11.77734375" style="1" customWidth="1"/>
    <col min="5" max="6" width="9.88671875" style="1" bestFit="1" customWidth="1"/>
    <col min="7" max="7" width="9.99609375" style="1" bestFit="1" customWidth="1"/>
    <col min="8" max="10" width="9.88671875" style="1" bestFit="1" customWidth="1"/>
    <col min="11" max="11" width="7.99609375" style="1" customWidth="1"/>
    <col min="12" max="13" width="7.77734375" style="1" customWidth="1"/>
    <col min="14" max="16384" width="9.77734375" style="1" customWidth="1"/>
  </cols>
  <sheetData>
    <row r="1" spans="1:13" ht="18">
      <c r="A1" s="334" t="s">
        <v>327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</row>
    <row r="2" ht="15">
      <c r="H2" s="13"/>
    </row>
    <row r="3" spans="1:5" ht="15">
      <c r="A3" s="54" t="s">
        <v>157</v>
      </c>
      <c r="D3" s="354" t="e">
        <f>'[1]Data Consolidat'!B4</f>
        <v>#REF!</v>
      </c>
      <c r="E3" s="354"/>
    </row>
    <row r="4" spans="1:5" ht="15">
      <c r="A4" s="54" t="s">
        <v>158</v>
      </c>
      <c r="D4" s="354" t="e">
        <f>'[1]Data Consolidat'!B7</f>
        <v>#REF!</v>
      </c>
      <c r="E4" s="354"/>
    </row>
    <row r="5" spans="1:5" ht="15">
      <c r="A5" s="54" t="s">
        <v>159</v>
      </c>
      <c r="D5" s="354" t="e">
        <f>'[1]Data Consolidat'!B5</f>
        <v>#REF!</v>
      </c>
      <c r="E5" s="354"/>
    </row>
    <row r="7" ht="15">
      <c r="A7" s="54" t="s">
        <v>160</v>
      </c>
    </row>
    <row r="8" ht="15">
      <c r="A8" s="54" t="s">
        <v>311</v>
      </c>
    </row>
    <row r="9" spans="1:4" ht="15">
      <c r="A9" s="54" t="s">
        <v>312</v>
      </c>
      <c r="D9" s="55">
        <f>'[1]Data Consolidat'!B15</f>
      </c>
    </row>
    <row r="11" ht="15">
      <c r="A11" s="54" t="s">
        <v>161</v>
      </c>
    </row>
    <row r="12" spans="1:13" ht="15.75" thickBot="1">
      <c r="A12" s="56"/>
      <c r="B12" s="56"/>
      <c r="C12" s="56"/>
      <c r="D12" s="56"/>
      <c r="E12" s="56"/>
      <c r="F12" s="21"/>
      <c r="G12" s="56"/>
      <c r="H12" s="56"/>
      <c r="I12" s="56"/>
      <c r="J12" s="56"/>
      <c r="K12" s="56"/>
      <c r="L12" s="56"/>
      <c r="M12" s="56"/>
    </row>
    <row r="13" spans="1:14" ht="15.75" thickTop="1">
      <c r="A13" s="57"/>
      <c r="B13" s="224" t="s">
        <v>138</v>
      </c>
      <c r="C13" s="225"/>
      <c r="D13" s="224" t="s">
        <v>140</v>
      </c>
      <c r="E13" s="226"/>
      <c r="F13" s="355" t="s">
        <v>141</v>
      </c>
      <c r="G13" s="356"/>
      <c r="H13" s="356"/>
      <c r="I13" s="357"/>
      <c r="J13" s="227"/>
      <c r="K13" s="228"/>
      <c r="L13" s="246" t="e">
        <f>'[1]Data Consolidat'!B21</f>
        <v>#REF!</v>
      </c>
      <c r="M13" s="60" t="s">
        <v>19</v>
      </c>
      <c r="N13" s="4"/>
    </row>
    <row r="14" spans="1:14" ht="15">
      <c r="A14" s="4"/>
      <c r="B14" s="188" t="s">
        <v>144</v>
      </c>
      <c r="C14" s="20"/>
      <c r="D14" s="188" t="s">
        <v>143</v>
      </c>
      <c r="E14" s="229"/>
      <c r="F14" s="358" t="s">
        <v>142</v>
      </c>
      <c r="G14" s="359"/>
      <c r="H14" s="359"/>
      <c r="I14" s="360"/>
      <c r="J14" s="232"/>
      <c r="K14" s="233"/>
      <c r="L14" s="188" t="s">
        <v>50</v>
      </c>
      <c r="M14" s="3"/>
      <c r="N14" s="4"/>
    </row>
    <row r="15" spans="1:14" ht="15.75" thickBot="1">
      <c r="A15" s="62"/>
      <c r="B15" s="234" t="s">
        <v>139</v>
      </c>
      <c r="C15" s="235"/>
      <c r="D15" s="235"/>
      <c r="E15" s="236"/>
      <c r="F15" s="237"/>
      <c r="G15" s="235"/>
      <c r="H15" s="235"/>
      <c r="I15" s="236"/>
      <c r="J15" s="238"/>
      <c r="K15" s="237"/>
      <c r="L15" s="234" t="s">
        <v>139</v>
      </c>
      <c r="M15" s="63"/>
      <c r="N15" s="4"/>
    </row>
    <row r="16" spans="1:14" ht="15.75" thickTop="1">
      <c r="A16" s="57"/>
      <c r="B16" s="58"/>
      <c r="C16" s="58"/>
      <c r="D16" s="58"/>
      <c r="E16" s="59"/>
      <c r="F16" s="57"/>
      <c r="G16" s="58"/>
      <c r="H16" s="58"/>
      <c r="I16" s="59"/>
      <c r="J16" s="239" t="s">
        <v>20</v>
      </c>
      <c r="K16" s="228"/>
      <c r="L16" s="225"/>
      <c r="M16" s="226"/>
      <c r="N16" s="4"/>
    </row>
    <row r="17" spans="1:14" ht="15">
      <c r="A17" s="4"/>
      <c r="D17" s="188" t="s">
        <v>67</v>
      </c>
      <c r="E17" s="3"/>
      <c r="F17" s="4"/>
      <c r="H17" s="188" t="s">
        <v>67</v>
      </c>
      <c r="I17" s="3"/>
      <c r="J17" s="188" t="s">
        <v>167</v>
      </c>
      <c r="K17" s="233"/>
      <c r="L17" s="20"/>
      <c r="M17" s="229"/>
      <c r="N17" s="4"/>
    </row>
    <row r="18" spans="1:14" ht="15">
      <c r="A18" s="61" t="s">
        <v>165</v>
      </c>
      <c r="B18" s="188" t="s">
        <v>49</v>
      </c>
      <c r="C18" s="188" t="s">
        <v>67</v>
      </c>
      <c r="D18" s="188" t="s">
        <v>328</v>
      </c>
      <c r="E18" s="184" t="s">
        <v>325</v>
      </c>
      <c r="F18" s="61" t="s">
        <v>67</v>
      </c>
      <c r="G18" s="230" t="s">
        <v>67</v>
      </c>
      <c r="H18" s="188" t="s">
        <v>328</v>
      </c>
      <c r="I18" s="184" t="s">
        <v>325</v>
      </c>
      <c r="J18" s="188" t="s">
        <v>67</v>
      </c>
      <c r="K18" s="61" t="s">
        <v>165</v>
      </c>
      <c r="L18" s="20"/>
      <c r="M18" s="188" t="s">
        <v>67</v>
      </c>
      <c r="N18" s="4"/>
    </row>
    <row r="19" spans="1:14" ht="15">
      <c r="A19" s="61" t="s">
        <v>166</v>
      </c>
      <c r="B19" s="188" t="s">
        <v>50</v>
      </c>
      <c r="C19" s="188" t="s">
        <v>58</v>
      </c>
      <c r="D19" s="188" t="s">
        <v>329</v>
      </c>
      <c r="E19" s="184" t="s">
        <v>203</v>
      </c>
      <c r="F19" s="230" t="s">
        <v>58</v>
      </c>
      <c r="G19" s="188" t="s">
        <v>171</v>
      </c>
      <c r="H19" s="188" t="s">
        <v>329</v>
      </c>
      <c r="I19" s="184" t="s">
        <v>203</v>
      </c>
      <c r="J19" s="188" t="s">
        <v>168</v>
      </c>
      <c r="K19" s="61" t="s">
        <v>166</v>
      </c>
      <c r="L19" s="188" t="s">
        <v>49</v>
      </c>
      <c r="M19" s="188" t="s">
        <v>58</v>
      </c>
      <c r="N19" s="4"/>
    </row>
    <row r="20" spans="1:14" ht="15.75" thickBot="1">
      <c r="A20" s="62"/>
      <c r="B20" s="56"/>
      <c r="C20" s="56"/>
      <c r="D20" s="56"/>
      <c r="E20" s="63"/>
      <c r="F20" s="62"/>
      <c r="G20" s="56"/>
      <c r="H20" s="56"/>
      <c r="I20" s="63"/>
      <c r="J20" s="234" t="s">
        <v>169</v>
      </c>
      <c r="K20" s="237"/>
      <c r="L20" s="235"/>
      <c r="M20" s="236"/>
      <c r="N20" s="4"/>
    </row>
    <row r="21" spans="1:14" ht="15.75" thickTop="1">
      <c r="A21" s="153" t="str">
        <f>'[1]Data Consolidat'!C36</f>
        <v>-BR</v>
      </c>
      <c r="B21" s="172">
        <f>'[1]Data Consolidat'!F36</f>
        <v>0</v>
      </c>
      <c r="C21" s="173">
        <f>'[1]Data Consolidat'!Y36</f>
        <v>0</v>
      </c>
      <c r="D21" s="173">
        <f>'[1]Data Consolidat'!AM36</f>
        <v>0</v>
      </c>
      <c r="E21" s="174">
        <f>'[1]Data Consolidat'!V36</f>
        <v>0</v>
      </c>
      <c r="F21" s="175">
        <f>IF('[1]Data Consolidat'!AB36=0,'[1]Data Consolidat'!Z36,'[1]Data Consolidat'!AB36)</f>
        <v>0</v>
      </c>
      <c r="G21" s="173">
        <f aca="true" t="shared" si="0" ref="G21:G28">F21*B21*12</f>
        <v>0</v>
      </c>
      <c r="H21" s="173">
        <f>'[1]Data Consolidat'!AN47</f>
        <v>0</v>
      </c>
      <c r="I21" s="174">
        <f>IF('[1]Data Consolidat'!X36=0,'[1]Data Consolidat'!W36,'[1]Data Consolidat'!X36)</f>
        <v>0</v>
      </c>
      <c r="J21" s="176">
        <f>IF('[1]Data Consolidat'!AJ54&gt;1,'[1]Data Consolidat'!AJ54,0)</f>
        <v>0</v>
      </c>
      <c r="K21" s="153" t="str">
        <f>'[1]Data Consolidat'!C36</f>
        <v>-BR</v>
      </c>
      <c r="L21" s="172">
        <f>'[1]Data Consolidat'!J36</f>
        <v>3</v>
      </c>
      <c r="M21" s="174">
        <f>IF('[1]Data Consolidat'!N36=0,'[1]Data Consolidat'!M36,'[1]Data Consolidat'!N36)</f>
        <v>0</v>
      </c>
      <c r="N21" s="4"/>
    </row>
    <row r="22" spans="1:14" ht="15">
      <c r="A22" s="154" t="str">
        <f>'[1]Data Consolidat'!C37</f>
        <v>-BR</v>
      </c>
      <c r="B22" s="177">
        <f>'[1]Data Consolidat'!F37</f>
        <v>0</v>
      </c>
      <c r="C22" s="178">
        <f>'[1]Data Consolidat'!Y37</f>
        <v>0</v>
      </c>
      <c r="D22" s="178">
        <f>'[1]Data Consolidat'!AM37</f>
        <v>0</v>
      </c>
      <c r="E22" s="179">
        <f>'[1]Data Consolidat'!V37</f>
        <v>0</v>
      </c>
      <c r="F22" s="180">
        <f>IF('[1]Data Consolidat'!AB37=0,'[1]Data Consolidat'!Z37,'[1]Data Consolidat'!AB37)</f>
        <v>0</v>
      </c>
      <c r="G22" s="178">
        <f t="shared" si="0"/>
        <v>0</v>
      </c>
      <c r="H22" s="178">
        <f>'[1]Data Consolidat'!AN48</f>
        <v>0</v>
      </c>
      <c r="I22" s="179">
        <f>IF('[1]Data Consolidat'!X37=0,'[1]Data Consolidat'!W37,'[1]Data Consolidat'!X37)</f>
        <v>0</v>
      </c>
      <c r="J22" s="157">
        <f>IF('[1]Data Consolidat'!AJ55&gt;1,'[1]Data Consolidat'!AJ55,0)</f>
        <v>0</v>
      </c>
      <c r="K22" s="154" t="str">
        <f>'[1]Data Consolidat'!C37</f>
        <v>-BR</v>
      </c>
      <c r="L22" s="177">
        <f>'[1]Data Consolidat'!J37</f>
        <v>15</v>
      </c>
      <c r="M22" s="179">
        <f>IF('[1]Data Consolidat'!N37=0,'[1]Data Consolidat'!M37,'[1]Data Consolidat'!N37)</f>
        <v>0</v>
      </c>
      <c r="N22" s="4"/>
    </row>
    <row r="23" spans="1:14" ht="15">
      <c r="A23" s="154" t="str">
        <f>'[1]Data Consolidat'!C38</f>
        <v>-BR</v>
      </c>
      <c r="B23" s="177">
        <f>'[1]Data Consolidat'!F38</f>
        <v>0</v>
      </c>
      <c r="C23" s="178">
        <f>'[1]Data Consolidat'!Y38</f>
        <v>0</v>
      </c>
      <c r="D23" s="178">
        <f>'[1]Data Consolidat'!AM38</f>
        <v>0</v>
      </c>
      <c r="E23" s="179">
        <f>'[1]Data Consolidat'!V38</f>
        <v>0</v>
      </c>
      <c r="F23" s="180">
        <f>IF('[1]Data Consolidat'!AB38=0,'[1]Data Consolidat'!Z38,'[1]Data Consolidat'!AB38)</f>
        <v>0</v>
      </c>
      <c r="G23" s="178">
        <f t="shared" si="0"/>
        <v>0</v>
      </c>
      <c r="H23" s="178">
        <f>'[1]Data Consolidat'!AN49</f>
        <v>0</v>
      </c>
      <c r="I23" s="179">
        <f>IF('[1]Data Consolidat'!X38=0,'[1]Data Consolidat'!W38,'[1]Data Consolidat'!X38)</f>
        <v>0</v>
      </c>
      <c r="J23" s="157">
        <f>IF('[1]Data Consolidat'!AJ56&gt;1,'[1]Data Consolidat'!AJ56,0)</f>
        <v>0</v>
      </c>
      <c r="K23" s="154" t="str">
        <f>'[1]Data Consolidat'!C38</f>
        <v>-BR</v>
      </c>
      <c r="L23" s="177">
        <f>'[1]Data Consolidat'!J38</f>
        <v>0</v>
      </c>
      <c r="M23" s="179">
        <f>IF('[1]Data Consolidat'!N38=0,'[1]Data Consolidat'!M38,'[1]Data Consolidat'!N38)</f>
        <v>0</v>
      </c>
      <c r="N23" s="4"/>
    </row>
    <row r="24" spans="1:14" ht="15">
      <c r="A24" s="154" t="str">
        <f>'[1]Data Consolidat'!C39</f>
        <v>-BR</v>
      </c>
      <c r="B24" s="177">
        <f>'[1]Data Consolidat'!F39</f>
        <v>0</v>
      </c>
      <c r="C24" s="178">
        <f>'[1]Data Consolidat'!Y39</f>
        <v>0</v>
      </c>
      <c r="D24" s="178">
        <f>'[1]Data Consolidat'!AM39</f>
        <v>0</v>
      </c>
      <c r="E24" s="179">
        <f>'[1]Data Consolidat'!V39</f>
        <v>0</v>
      </c>
      <c r="F24" s="180">
        <f>IF('[1]Data Consolidat'!AB39=0,'[1]Data Consolidat'!Z39,'[1]Data Consolidat'!AB39)</f>
        <v>0</v>
      </c>
      <c r="G24" s="178">
        <f t="shared" si="0"/>
        <v>0</v>
      </c>
      <c r="H24" s="178">
        <f>'[1]Data Consolidat'!AN50</f>
        <v>0</v>
      </c>
      <c r="I24" s="179">
        <f>IF('[1]Data Consolidat'!X39=0,'[1]Data Consolidat'!W39,'[1]Data Consolidat'!X39)</f>
        <v>0</v>
      </c>
      <c r="J24" s="157">
        <f>IF('[1]Data Consolidat'!AJ57&gt;1,'[1]Data Consolidat'!AJ57,0)</f>
        <v>0</v>
      </c>
      <c r="K24" s="154" t="str">
        <f>'[1]Data Consolidat'!C39</f>
        <v>-BR</v>
      </c>
      <c r="L24" s="177">
        <f>'[1]Data Consolidat'!J39</f>
        <v>0</v>
      </c>
      <c r="M24" s="179">
        <f>IF('[1]Data Consolidat'!N39=0,'[1]Data Consolidat'!M39,'[1]Data Consolidat'!N39)</f>
        <v>0</v>
      </c>
      <c r="N24" s="4"/>
    </row>
    <row r="25" spans="1:14" ht="15">
      <c r="A25" s="154" t="str">
        <f>'[1]Data Consolidat'!C40</f>
        <v>-BR</v>
      </c>
      <c r="B25" s="177">
        <f>'[1]Data Consolidat'!F40</f>
        <v>0</v>
      </c>
      <c r="C25" s="178">
        <f>'[1]Data Consolidat'!Y40</f>
        <v>0</v>
      </c>
      <c r="D25" s="178">
        <f>'[1]Data Consolidat'!AM40</f>
        <v>0</v>
      </c>
      <c r="E25" s="179">
        <f>'[1]Data Consolidat'!V40</f>
        <v>0</v>
      </c>
      <c r="F25" s="180">
        <f>IF('[1]Data Consolidat'!AB40=0,'[1]Data Consolidat'!Z40,'[1]Data Consolidat'!AB40)</f>
        <v>0</v>
      </c>
      <c r="G25" s="178">
        <f t="shared" si="0"/>
        <v>0</v>
      </c>
      <c r="H25" s="178">
        <f>'[1]Data Consolidat'!AN51</f>
        <v>0</v>
      </c>
      <c r="I25" s="179">
        <f>IF('[1]Data Consolidat'!X40=0,'[1]Data Consolidat'!W40,'[1]Data Consolidat'!X40)</f>
        <v>0</v>
      </c>
      <c r="J25" s="157">
        <f>IF('[1]Data Consolidat'!AJ58&gt;1,'[1]Data Consolidat'!AJ58,0)</f>
        <v>0</v>
      </c>
      <c r="K25" s="154" t="str">
        <f>'[1]Data Consolidat'!C40</f>
        <v>-BR</v>
      </c>
      <c r="L25" s="177">
        <f>'[1]Data Consolidat'!J40</f>
        <v>0</v>
      </c>
      <c r="M25" s="179">
        <f>IF('[1]Data Consolidat'!N40=0,'[1]Data Consolidat'!M40,'[1]Data Consolidat'!N40)</f>
        <v>0</v>
      </c>
      <c r="N25" s="4"/>
    </row>
    <row r="26" spans="1:14" ht="15">
      <c r="A26" s="154" t="str">
        <f>'[1]Data Consolidat'!C41</f>
        <v>-BR</v>
      </c>
      <c r="B26" s="177">
        <f>'[1]Data Consolidat'!F41</f>
        <v>0</v>
      </c>
      <c r="C26" s="178">
        <f>'[1]Data Consolidat'!Y41</f>
        <v>0</v>
      </c>
      <c r="D26" s="178">
        <f>'[1]Data Consolidat'!AM41</f>
        <v>0</v>
      </c>
      <c r="E26" s="179">
        <f>'[1]Data Consolidat'!V41</f>
        <v>0</v>
      </c>
      <c r="F26" s="180">
        <f>IF('[1]Data Consolidat'!AB41=0,'[1]Data Consolidat'!Z41,'[1]Data Consolidat'!AB41)</f>
        <v>0</v>
      </c>
      <c r="G26" s="178">
        <f t="shared" si="0"/>
        <v>0</v>
      </c>
      <c r="H26" s="178">
        <f>'[1]Data Consolidat'!AN52</f>
        <v>0</v>
      </c>
      <c r="I26" s="179">
        <f>IF('[1]Data Consolidat'!X41=0,'[1]Data Consolidat'!W41,'[1]Data Consolidat'!X41)</f>
        <v>0</v>
      </c>
      <c r="J26" s="157">
        <f>IF('[1]Data Consolidat'!AJ59&gt;1,'[1]Data Consolidat'!AJ59,0)</f>
        <v>0</v>
      </c>
      <c r="K26" s="154" t="str">
        <f>'[1]Data Consolidat'!C41</f>
        <v>-BR</v>
      </c>
      <c r="L26" s="177">
        <f>'[1]Data Consolidat'!J41</f>
        <v>0</v>
      </c>
      <c r="M26" s="179">
        <f>IF('[1]Data Consolidat'!N41=0,'[1]Data Consolidat'!M41,'[1]Data Consolidat'!N41)</f>
        <v>0</v>
      </c>
      <c r="N26" s="4"/>
    </row>
    <row r="27" spans="1:14" ht="15">
      <c r="A27" s="154" t="str">
        <f>'[1]Data Consolidat'!C42</f>
        <v>-BR</v>
      </c>
      <c r="B27" s="177">
        <f>'[1]Data Consolidat'!F42</f>
        <v>0</v>
      </c>
      <c r="C27" s="178">
        <f>'[1]Data Consolidat'!Y42</f>
        <v>0</v>
      </c>
      <c r="D27" s="178">
        <f>'[1]Data Consolidat'!AM42</f>
        <v>0</v>
      </c>
      <c r="E27" s="179">
        <f>'[1]Data Consolidat'!V42</f>
        <v>0</v>
      </c>
      <c r="F27" s="180">
        <f>IF('[1]Data Consolidat'!AB42=0,'[1]Data Consolidat'!Z42,'[1]Data Consolidat'!AB42)</f>
        <v>0</v>
      </c>
      <c r="G27" s="178">
        <f t="shared" si="0"/>
        <v>0</v>
      </c>
      <c r="H27" s="178">
        <f>'[1]Data Consolidat'!AN53</f>
        <v>0</v>
      </c>
      <c r="I27" s="179">
        <f>IF('[1]Data Consolidat'!X42=0,'[1]Data Consolidat'!W42,'[1]Data Consolidat'!X42)</f>
        <v>0</v>
      </c>
      <c r="J27" s="157">
        <f>IF('[1]Data Consolidat'!AJ60&gt;1,'[1]Data Consolidat'!AJ60,0)</f>
        <v>0</v>
      </c>
      <c r="K27" s="154" t="str">
        <f>'[1]Data Consolidat'!C42</f>
        <v>-BR</v>
      </c>
      <c r="L27" s="177">
        <f>'[1]Data Consolidat'!J42</f>
        <v>0</v>
      </c>
      <c r="M27" s="179">
        <f>IF('[1]Data Consolidat'!N42=0,'[1]Data Consolidat'!M42,'[1]Data Consolidat'!N42)</f>
        <v>0</v>
      </c>
      <c r="N27" s="4"/>
    </row>
    <row r="28" spans="1:14" ht="15">
      <c r="A28" s="154" t="str">
        <f>'[1]Data Consolidat'!C43</f>
        <v>-BR</v>
      </c>
      <c r="B28" s="177">
        <f>'[1]Data Consolidat'!F43</f>
        <v>0</v>
      </c>
      <c r="C28" s="178">
        <f>'[1]Data Consolidat'!Y43</f>
        <v>0</v>
      </c>
      <c r="D28" s="178">
        <f>'[1]Data Consolidat'!AM43</f>
        <v>0</v>
      </c>
      <c r="E28" s="179">
        <f>'[1]Data Consolidat'!V43</f>
        <v>0</v>
      </c>
      <c r="F28" s="180">
        <f>IF('[1]Data Consolidat'!AB43=0,'[1]Data Consolidat'!Z43,'[1]Data Consolidat'!AB43)</f>
        <v>0</v>
      </c>
      <c r="G28" s="178">
        <f t="shared" si="0"/>
        <v>0</v>
      </c>
      <c r="H28" s="178">
        <f>'[1]Data Consolidat'!AN54</f>
        <v>0</v>
      </c>
      <c r="I28" s="179">
        <f>IF('[1]Data Consolidat'!X43=0,'[1]Data Consolidat'!W43,'[1]Data Consolidat'!X43)</f>
        <v>0</v>
      </c>
      <c r="J28" s="157">
        <f>IF('[1]Data Consolidat'!AJ61&gt;1,'[1]Data Consolidat'!AJ61,0)</f>
        <v>0</v>
      </c>
      <c r="K28" s="154" t="str">
        <f>'[1]Data Consolidat'!C43</f>
        <v>-BR</v>
      </c>
      <c r="L28" s="177">
        <f>'[1]Data Consolidat'!J43</f>
        <v>0</v>
      </c>
      <c r="M28" s="179">
        <f>IF('[1]Data Consolidat'!N43=0,'[1]Data Consolidat'!M43,'[1]Data Consolidat'!N43)</f>
        <v>0</v>
      </c>
      <c r="N28" s="4"/>
    </row>
    <row r="29" spans="1:14" ht="15">
      <c r="A29" s="68"/>
      <c r="B29" s="2"/>
      <c r="C29" s="2"/>
      <c r="D29" s="2"/>
      <c r="E29" s="69"/>
      <c r="F29" s="68"/>
      <c r="G29" s="2"/>
      <c r="H29" s="2"/>
      <c r="I29" s="69"/>
      <c r="J29" s="70"/>
      <c r="K29" s="68"/>
      <c r="L29" s="2"/>
      <c r="M29" s="69"/>
      <c r="N29" s="4"/>
    </row>
    <row r="30" spans="1:13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8" ht="15">
      <c r="A31" s="20"/>
      <c r="B31" s="361" t="s">
        <v>145</v>
      </c>
      <c r="C31" s="362"/>
      <c r="D31" s="158">
        <f>SUM(B21:B28)</f>
        <v>0</v>
      </c>
      <c r="E31" s="81"/>
      <c r="F31" s="81"/>
      <c r="G31" s="81"/>
      <c r="H31" s="81"/>
    </row>
    <row r="32" spans="1:11" ht="15">
      <c r="A32" s="20"/>
      <c r="B32" s="361" t="s">
        <v>146</v>
      </c>
      <c r="C32" s="362"/>
      <c r="D32" s="158" t="e">
        <f>IF(L13="MRVP",SUM(L21:L28),0)</f>
        <v>#REF!</v>
      </c>
      <c r="E32" s="81"/>
      <c r="F32" s="81"/>
      <c r="G32" s="81"/>
      <c r="H32" s="81"/>
      <c r="K32" s="54" t="s">
        <v>18</v>
      </c>
    </row>
    <row r="33" spans="2:8" ht="15">
      <c r="B33" s="81"/>
      <c r="C33" s="81"/>
      <c r="D33" s="81"/>
      <c r="E33" s="81"/>
      <c r="F33" s="81"/>
      <c r="G33" s="81"/>
      <c r="H33" s="81"/>
    </row>
    <row r="34" spans="2:8" ht="15">
      <c r="B34" s="81"/>
      <c r="C34" s="81"/>
      <c r="D34" s="81"/>
      <c r="E34" s="244" t="s">
        <v>147</v>
      </c>
      <c r="F34" s="81"/>
      <c r="G34" s="159" t="e">
        <f>'[1]Data Consolidat'!B26</f>
        <v>#REF!</v>
      </c>
      <c r="H34" s="81"/>
    </row>
    <row r="35" spans="2:8" ht="15">
      <c r="B35" s="81"/>
      <c r="C35" s="81"/>
      <c r="D35" s="81"/>
      <c r="E35" s="244" t="s">
        <v>148</v>
      </c>
      <c r="F35" s="81"/>
      <c r="G35" s="159" t="e">
        <f>'[1]Data Consolidat'!B27</f>
        <v>#REF!</v>
      </c>
      <c r="H35" s="81"/>
    </row>
    <row r="36" spans="2:8" ht="15">
      <c r="B36" s="81"/>
      <c r="C36" s="81"/>
      <c r="D36" s="81"/>
      <c r="E36" s="244" t="s">
        <v>149</v>
      </c>
      <c r="F36" s="81"/>
      <c r="G36" s="159">
        <f>SUM(G21:G28)</f>
        <v>0</v>
      </c>
      <c r="H36" s="81"/>
    </row>
    <row r="37" spans="2:8" ht="15">
      <c r="B37" s="81"/>
      <c r="C37" s="81"/>
      <c r="D37" s="81"/>
      <c r="E37" s="244" t="s">
        <v>150</v>
      </c>
      <c r="F37" s="81"/>
      <c r="G37" s="159" t="e">
        <f>SUM(G35:G36)</f>
        <v>#REF!</v>
      </c>
      <c r="H37" s="81"/>
    </row>
    <row r="38" spans="2:8" ht="15">
      <c r="B38" s="81"/>
      <c r="C38" s="81"/>
      <c r="D38" s="81"/>
      <c r="E38" s="244" t="s">
        <v>151</v>
      </c>
      <c r="F38" s="81"/>
      <c r="G38" s="160">
        <f>('[1]Data Consolidat'!B29)</f>
        <v>0</v>
      </c>
      <c r="H38" s="81"/>
    </row>
    <row r="40" spans="1:6" ht="15">
      <c r="A40" s="54" t="s">
        <v>152</v>
      </c>
      <c r="B40" s="81"/>
      <c r="C40" s="81"/>
      <c r="D40" s="81"/>
      <c r="E40" s="81"/>
      <c r="F40" s="81"/>
    </row>
    <row r="41" spans="1:6" ht="15">
      <c r="A41" s="54" t="s">
        <v>153</v>
      </c>
      <c r="B41" s="81"/>
      <c r="C41" s="155" t="e">
        <f>'[1]Data Consolidat'!B26</f>
        <v>#REF!</v>
      </c>
      <c r="D41" s="54" t="s">
        <v>154</v>
      </c>
      <c r="E41" s="81"/>
      <c r="F41" s="81"/>
    </row>
    <row r="42" spans="1:6" ht="15">
      <c r="A42" s="54" t="s">
        <v>155</v>
      </c>
      <c r="B42" s="81"/>
      <c r="C42" s="81"/>
      <c r="D42" s="81"/>
      <c r="E42" s="81"/>
      <c r="F42" s="81"/>
    </row>
    <row r="44" ht="15">
      <c r="A44" s="20" t="s">
        <v>333</v>
      </c>
    </row>
    <row r="47" ht="15">
      <c r="A47" s="54" t="s">
        <v>180</v>
      </c>
    </row>
    <row r="48" spans="1:4" ht="15">
      <c r="A48" s="54" t="s">
        <v>181</v>
      </c>
      <c r="D48" s="156">
        <f>'[1]Data Consolidat'!B11</f>
        <v>41030</v>
      </c>
    </row>
    <row r="50" ht="15">
      <c r="A50" s="54" t="s">
        <v>22</v>
      </c>
    </row>
    <row r="51" ht="15">
      <c r="A51" s="54" t="s">
        <v>23</v>
      </c>
    </row>
    <row r="54" spans="1:9" ht="15">
      <c r="A54" s="54" t="s">
        <v>175</v>
      </c>
      <c r="B54" s="20"/>
      <c r="C54" s="20"/>
      <c r="D54" s="20"/>
      <c r="E54" s="20"/>
      <c r="F54" s="20"/>
      <c r="G54" s="20"/>
      <c r="H54" s="54" t="s">
        <v>24</v>
      </c>
      <c r="I54" s="20"/>
    </row>
    <row r="55" spans="4:8" ht="15">
      <c r="D55" s="245" t="str">
        <f>'[1]Check_List'!G110</f>
        <v>LaVergne Randolph, Jr., Subsidy Manager</v>
      </c>
      <c r="H55" s="54" t="s">
        <v>174</v>
      </c>
    </row>
    <row r="57" spans="1:13" ht="15">
      <c r="A57" s="353" t="s">
        <v>172</v>
      </c>
      <c r="B57" s="353"/>
      <c r="C57" s="353"/>
      <c r="D57" s="353"/>
      <c r="E57" s="353"/>
      <c r="F57" s="353"/>
      <c r="G57" s="20"/>
      <c r="H57" s="54" t="s">
        <v>24</v>
      </c>
      <c r="I57" s="20"/>
      <c r="J57" s="20"/>
      <c r="K57" s="20"/>
      <c r="L57" s="20"/>
      <c r="M57" s="20"/>
    </row>
    <row r="58" spans="1:13" ht="15">
      <c r="A58" s="20"/>
      <c r="B58" s="20"/>
      <c r="C58" s="20"/>
      <c r="D58" s="54" t="s">
        <v>173</v>
      </c>
      <c r="E58" s="20"/>
      <c r="F58" s="20"/>
      <c r="G58" s="20"/>
      <c r="H58" s="54" t="s">
        <v>174</v>
      </c>
      <c r="I58" s="71" t="str">
        <f>('[1]Data Consolidat'!A12)</f>
        <v>Rentinc Ver. 6.0</v>
      </c>
      <c r="J58" s="20"/>
      <c r="K58" s="20"/>
      <c r="L58" s="20"/>
      <c r="M58" s="71" t="str">
        <f>('[1]Data Consolidat'!A12)</f>
        <v>Rentinc Ver. 6.0</v>
      </c>
    </row>
  </sheetData>
  <sheetProtection/>
  <mergeCells count="9">
    <mergeCell ref="A1:M1"/>
    <mergeCell ref="A57:F57"/>
    <mergeCell ref="D3:E3"/>
    <mergeCell ref="D4:E4"/>
    <mergeCell ref="D5:E5"/>
    <mergeCell ref="F13:I13"/>
    <mergeCell ref="F14:I14"/>
    <mergeCell ref="B31:C31"/>
    <mergeCell ref="B32:C32"/>
  </mergeCells>
  <printOptions horizontalCentered="1" verticalCentered="1"/>
  <pageMargins left="0.16" right="0.16" top="0.25" bottom="0.31" header="0.31" footer="0.16"/>
  <pageSetup fitToHeight="1" fitToWidth="1" horizontalDpi="300" verticalDpi="300" orientation="portrait" scale="71" r:id="rId2"/>
  <headerFooter alignWithMargins="0">
    <oddFooter>&amp;R&amp;"Arial Narrow,Regular"&amp;9&amp;F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showGridLines="0" zoomScale="81" zoomScaleNormal="81" zoomScalePageLayoutView="0" workbookViewId="0" topLeftCell="A25">
      <selection activeCell="F46" sqref="F46"/>
    </sheetView>
  </sheetViews>
  <sheetFormatPr defaultColWidth="9.77734375" defaultRowHeight="15"/>
  <cols>
    <col min="1" max="1" width="7.88671875" style="1" customWidth="1"/>
    <col min="2" max="2" width="9.3359375" style="1" customWidth="1"/>
    <col min="3" max="3" width="9.88671875" style="1" bestFit="1" customWidth="1"/>
    <col min="4" max="4" width="11.77734375" style="1" customWidth="1"/>
    <col min="5" max="6" width="9.88671875" style="1" bestFit="1" customWidth="1"/>
    <col min="7" max="7" width="9.99609375" style="1" bestFit="1" customWidth="1"/>
    <col min="8" max="10" width="9.88671875" style="1" bestFit="1" customWidth="1"/>
    <col min="11" max="11" width="7.10546875" style="1" customWidth="1"/>
    <col min="12" max="12" width="7.77734375" style="1" customWidth="1"/>
    <col min="13" max="13" width="7.5546875" style="1" customWidth="1"/>
    <col min="14" max="16384" width="9.77734375" style="1" customWidth="1"/>
  </cols>
  <sheetData>
    <row r="1" spans="1:13" ht="18">
      <c r="A1" s="334" t="s">
        <v>156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</row>
    <row r="2" ht="15">
      <c r="H2" s="13"/>
    </row>
    <row r="3" spans="1:5" ht="15">
      <c r="A3" s="54" t="s">
        <v>157</v>
      </c>
      <c r="B3" s="81"/>
      <c r="C3" s="81"/>
      <c r="D3" s="354" t="e">
        <f>'[1]Data Consolidat'!B4</f>
        <v>#REF!</v>
      </c>
      <c r="E3" s="354"/>
    </row>
    <row r="4" spans="1:5" ht="15">
      <c r="A4" s="54" t="s">
        <v>158</v>
      </c>
      <c r="B4" s="81"/>
      <c r="C4" s="81"/>
      <c r="D4" s="354" t="e">
        <f>'[1]Data Consolidat'!B7</f>
        <v>#REF!</v>
      </c>
      <c r="E4" s="354"/>
    </row>
    <row r="5" spans="1:5" ht="15">
      <c r="A5" s="54" t="s">
        <v>159</v>
      </c>
      <c r="B5" s="81"/>
      <c r="C5" s="81"/>
      <c r="D5" s="354" t="e">
        <f>'[1]Data Consolidat'!B5</f>
        <v>#REF!</v>
      </c>
      <c r="E5" s="354"/>
    </row>
    <row r="7" spans="1:3" ht="15">
      <c r="A7" s="54" t="s">
        <v>160</v>
      </c>
      <c r="B7" s="81"/>
      <c r="C7" s="81"/>
    </row>
    <row r="8" spans="1:3" ht="15">
      <c r="A8" s="54" t="s">
        <v>246</v>
      </c>
      <c r="B8" s="81"/>
      <c r="C8" s="81"/>
    </row>
    <row r="9" spans="1:4" ht="15">
      <c r="A9" s="86"/>
      <c r="B9" s="81"/>
      <c r="C9" s="81"/>
      <c r="D9" s="55">
        <f>'[1]Data Consolidat'!B15</f>
      </c>
    </row>
    <row r="11" spans="1:5" ht="15">
      <c r="A11" s="54" t="s">
        <v>161</v>
      </c>
      <c r="B11" s="81"/>
      <c r="C11" s="81"/>
      <c r="D11" s="81"/>
      <c r="E11" s="81"/>
    </row>
    <row r="12" spans="1:13" ht="15.75" thickBot="1">
      <c r="A12" s="56"/>
      <c r="B12" s="56"/>
      <c r="C12" s="56"/>
      <c r="D12" s="56"/>
      <c r="E12" s="56"/>
      <c r="F12" s="21"/>
      <c r="G12" s="56"/>
      <c r="H12" s="56"/>
      <c r="I12" s="56"/>
      <c r="J12" s="56"/>
      <c r="K12" s="56"/>
      <c r="L12" s="56"/>
      <c r="M12" s="56"/>
    </row>
    <row r="13" spans="1:14" ht="15.75" thickTop="1">
      <c r="A13" s="87"/>
      <c r="B13" s="224" t="s">
        <v>162</v>
      </c>
      <c r="C13" s="225"/>
      <c r="D13" s="224" t="s">
        <v>163</v>
      </c>
      <c r="E13" s="226"/>
      <c r="F13" s="355" t="s">
        <v>141</v>
      </c>
      <c r="G13" s="356"/>
      <c r="H13" s="356"/>
      <c r="I13" s="357"/>
      <c r="J13" s="227"/>
      <c r="K13" s="228"/>
      <c r="L13" s="224" t="e">
        <f>'[1]Data Consolidat'!B21</f>
        <v>#REF!</v>
      </c>
      <c r="M13" s="92" t="s">
        <v>19</v>
      </c>
      <c r="N13" s="4"/>
    </row>
    <row r="14" spans="1:14" ht="15">
      <c r="A14" s="89"/>
      <c r="B14" s="188" t="s">
        <v>50</v>
      </c>
      <c r="C14" s="20"/>
      <c r="D14" s="188" t="s">
        <v>164</v>
      </c>
      <c r="E14" s="229"/>
      <c r="F14" s="358" t="s">
        <v>142</v>
      </c>
      <c r="G14" s="359"/>
      <c r="H14" s="359"/>
      <c r="I14" s="360"/>
      <c r="J14" s="232"/>
      <c r="K14" s="233"/>
      <c r="L14" s="188" t="s">
        <v>50</v>
      </c>
      <c r="M14" s="88"/>
      <c r="N14" s="4"/>
    </row>
    <row r="15" spans="1:14" ht="15.75" thickBot="1">
      <c r="A15" s="91"/>
      <c r="B15" s="234" t="s">
        <v>139</v>
      </c>
      <c r="C15" s="235"/>
      <c r="D15" s="235"/>
      <c r="E15" s="236"/>
      <c r="F15" s="237"/>
      <c r="G15" s="235"/>
      <c r="H15" s="235"/>
      <c r="I15" s="236"/>
      <c r="J15" s="238"/>
      <c r="K15" s="237"/>
      <c r="L15" s="234" t="s">
        <v>139</v>
      </c>
      <c r="M15" s="90"/>
      <c r="N15" s="4"/>
    </row>
    <row r="16" spans="1:14" ht="15.75" thickTop="1">
      <c r="A16" s="228"/>
      <c r="B16" s="225"/>
      <c r="C16" s="225"/>
      <c r="D16" s="225"/>
      <c r="E16" s="226"/>
      <c r="F16" s="228"/>
      <c r="G16" s="225"/>
      <c r="H16" s="225"/>
      <c r="I16" s="226"/>
      <c r="J16" s="239" t="s">
        <v>20</v>
      </c>
      <c r="K16" s="228"/>
      <c r="L16" s="225"/>
      <c r="M16" s="226"/>
      <c r="N16" s="4"/>
    </row>
    <row r="17" spans="1:14" ht="15">
      <c r="A17" s="233"/>
      <c r="B17" s="20"/>
      <c r="C17" s="20"/>
      <c r="D17" s="188" t="s">
        <v>167</v>
      </c>
      <c r="E17" s="229"/>
      <c r="F17" s="233"/>
      <c r="G17" s="20"/>
      <c r="H17" s="188" t="s">
        <v>167</v>
      </c>
      <c r="I17" s="229"/>
      <c r="J17" s="188" t="s">
        <v>167</v>
      </c>
      <c r="K17" s="233"/>
      <c r="L17" s="20"/>
      <c r="M17" s="229"/>
      <c r="N17" s="4"/>
    </row>
    <row r="18" spans="1:14" ht="15">
      <c r="A18" s="61" t="s">
        <v>165</v>
      </c>
      <c r="B18" s="188" t="s">
        <v>49</v>
      </c>
      <c r="C18" s="188" t="s">
        <v>67</v>
      </c>
      <c r="D18" s="188" t="s">
        <v>67</v>
      </c>
      <c r="E18" s="231" t="s">
        <v>62</v>
      </c>
      <c r="F18" s="188" t="s">
        <v>67</v>
      </c>
      <c r="G18" s="188" t="s">
        <v>67</v>
      </c>
      <c r="H18" s="188" t="s">
        <v>67</v>
      </c>
      <c r="I18" s="231" t="s">
        <v>62</v>
      </c>
      <c r="J18" s="188" t="s">
        <v>67</v>
      </c>
      <c r="K18" s="61" t="s">
        <v>165</v>
      </c>
      <c r="L18" s="20"/>
      <c r="M18" s="188" t="s">
        <v>67</v>
      </c>
      <c r="N18" s="4"/>
    </row>
    <row r="19" spans="1:14" ht="15">
      <c r="A19" s="61" t="s">
        <v>166</v>
      </c>
      <c r="B19" s="188" t="s">
        <v>50</v>
      </c>
      <c r="C19" s="188" t="s">
        <v>58</v>
      </c>
      <c r="D19" s="188" t="s">
        <v>168</v>
      </c>
      <c r="E19" s="231" t="s">
        <v>170</v>
      </c>
      <c r="F19" s="188" t="s">
        <v>58</v>
      </c>
      <c r="G19" s="188" t="s">
        <v>171</v>
      </c>
      <c r="H19" s="188" t="s">
        <v>168</v>
      </c>
      <c r="I19" s="231" t="s">
        <v>170</v>
      </c>
      <c r="J19" s="188" t="s">
        <v>168</v>
      </c>
      <c r="K19" s="61" t="s">
        <v>166</v>
      </c>
      <c r="L19" s="188" t="s">
        <v>49</v>
      </c>
      <c r="M19" s="188" t="s">
        <v>58</v>
      </c>
      <c r="N19" s="4"/>
    </row>
    <row r="20" spans="1:14" ht="15.75" thickBot="1">
      <c r="A20" s="237"/>
      <c r="B20" s="235"/>
      <c r="C20" s="235"/>
      <c r="D20" s="234" t="s">
        <v>169</v>
      </c>
      <c r="E20" s="236"/>
      <c r="F20" s="237"/>
      <c r="G20" s="235"/>
      <c r="H20" s="234" t="s">
        <v>169</v>
      </c>
      <c r="I20" s="236"/>
      <c r="J20" s="234" t="s">
        <v>169</v>
      </c>
      <c r="K20" s="237"/>
      <c r="L20" s="235"/>
      <c r="M20" s="236"/>
      <c r="N20" s="4"/>
    </row>
    <row r="21" spans="1:14" ht="15.75" thickTop="1">
      <c r="A21" s="153" t="str">
        <f>'[1]Data Consolidat'!C36</f>
        <v>-BR</v>
      </c>
      <c r="B21" s="172">
        <f>'[1]Data Consolidat'!F36</f>
        <v>0</v>
      </c>
      <c r="C21" s="173">
        <f>'[1]Data Consolidat'!Y36</f>
        <v>0</v>
      </c>
      <c r="D21" s="173">
        <f>'[1]Data Consolidat'!AI78</f>
        <v>0</v>
      </c>
      <c r="E21" s="174">
        <f>'[1]Data Consolidat'!V36</f>
        <v>0</v>
      </c>
      <c r="F21" s="175">
        <f>IF('[1]Data Consolidat'!AB36=0,'[1]Data Consolidat'!Z36,'[1]Data Consolidat'!AB36)</f>
        <v>0</v>
      </c>
      <c r="G21" s="173">
        <f aca="true" t="shared" si="0" ref="G21:G28">F21*B21*12</f>
        <v>0</v>
      </c>
      <c r="H21" s="173">
        <f>'[1]Data Consolidat'!AJ54</f>
        <v>0</v>
      </c>
      <c r="I21" s="174">
        <f>IF('[1]Data Consolidat'!X36=0,'[1]Data Consolidat'!W36,'[1]Data Consolidat'!X36)</f>
        <v>0</v>
      </c>
      <c r="J21" s="176">
        <f>IF('[1]Data Consolidat'!AJ54&gt;1,'[1]Data Consolidat'!AJ54,0)</f>
        <v>0</v>
      </c>
      <c r="K21" s="153" t="str">
        <f>'[1]Data Consolidat'!C36</f>
        <v>-BR</v>
      </c>
      <c r="L21" s="64">
        <f>'[1]Data Consolidat'!J36</f>
        <v>3</v>
      </c>
      <c r="M21" s="65">
        <f>IF('[1]Data Consolidat'!N36=0,'[1]Data Consolidat'!M36,'[1]Data Consolidat'!N36)</f>
        <v>0</v>
      </c>
      <c r="N21" s="4"/>
    </row>
    <row r="22" spans="1:14" ht="15">
      <c r="A22" s="154" t="str">
        <f>'[1]Data Consolidat'!C37</f>
        <v>-BR</v>
      </c>
      <c r="B22" s="177">
        <f>'[1]Data Consolidat'!F37</f>
        <v>0</v>
      </c>
      <c r="C22" s="178">
        <f>'[1]Data Consolidat'!Y37</f>
        <v>0</v>
      </c>
      <c r="D22" s="178">
        <f>'[1]Data Consolidat'!AI79</f>
        <v>0</v>
      </c>
      <c r="E22" s="179">
        <f>'[1]Data Consolidat'!V37</f>
        <v>0</v>
      </c>
      <c r="F22" s="180">
        <f>IF('[1]Data Consolidat'!AB37=0,'[1]Data Consolidat'!Z37,'[1]Data Consolidat'!AB37)</f>
        <v>0</v>
      </c>
      <c r="G22" s="178">
        <f t="shared" si="0"/>
        <v>0</v>
      </c>
      <c r="H22" s="178">
        <f>'[1]Data Consolidat'!AJ55</f>
        <v>0</v>
      </c>
      <c r="I22" s="179">
        <f>IF('[1]Data Consolidat'!X37=0,'[1]Data Consolidat'!W37,'[1]Data Consolidat'!X37)</f>
        <v>0</v>
      </c>
      <c r="J22" s="157">
        <f>IF('[1]Data Consolidat'!AJ55&gt;1,'[1]Data Consolidat'!AJ55,0)</f>
        <v>0</v>
      </c>
      <c r="K22" s="154" t="str">
        <f>'[1]Data Consolidat'!C37</f>
        <v>-BR</v>
      </c>
      <c r="L22" s="66">
        <f>'[1]Data Consolidat'!J37</f>
        <v>15</v>
      </c>
      <c r="M22" s="67">
        <f>IF('[1]Data Consolidat'!N37=0,'[1]Data Consolidat'!M37,'[1]Data Consolidat'!N37)</f>
        <v>0</v>
      </c>
      <c r="N22" s="4"/>
    </row>
    <row r="23" spans="1:14" ht="15">
      <c r="A23" s="154" t="str">
        <f>'[1]Data Consolidat'!C38</f>
        <v>-BR</v>
      </c>
      <c r="B23" s="177">
        <f>'[1]Data Consolidat'!F38</f>
        <v>0</v>
      </c>
      <c r="C23" s="178">
        <f>'[1]Data Consolidat'!Y38</f>
        <v>0</v>
      </c>
      <c r="D23" s="178">
        <f>'[1]Data Consolidat'!AI80</f>
        <v>0</v>
      </c>
      <c r="E23" s="179">
        <f>'[1]Data Consolidat'!V38</f>
        <v>0</v>
      </c>
      <c r="F23" s="180">
        <f>IF('[1]Data Consolidat'!AB38=0,'[1]Data Consolidat'!Z38,'[1]Data Consolidat'!AB38)</f>
        <v>0</v>
      </c>
      <c r="G23" s="178">
        <f t="shared" si="0"/>
        <v>0</v>
      </c>
      <c r="H23" s="178">
        <f>'[1]Data Consolidat'!AJ56</f>
        <v>0</v>
      </c>
      <c r="I23" s="179">
        <f>IF('[1]Data Consolidat'!X38=0,'[1]Data Consolidat'!W38,'[1]Data Consolidat'!X38)</f>
        <v>0</v>
      </c>
      <c r="J23" s="157">
        <f>IF('[1]Data Consolidat'!AJ56&gt;1,'[1]Data Consolidat'!AJ56,0)</f>
        <v>0</v>
      </c>
      <c r="K23" s="154" t="str">
        <f>'[1]Data Consolidat'!C38</f>
        <v>-BR</v>
      </c>
      <c r="L23" s="66">
        <f>'[1]Data Consolidat'!J38</f>
        <v>0</v>
      </c>
      <c r="M23" s="67">
        <f>IF('[1]Data Consolidat'!N38=0,'[1]Data Consolidat'!M38,'[1]Data Consolidat'!N38)</f>
        <v>0</v>
      </c>
      <c r="N23" s="4"/>
    </row>
    <row r="24" spans="1:14" ht="15">
      <c r="A24" s="154" t="str">
        <f>'[1]Data Consolidat'!C39</f>
        <v>-BR</v>
      </c>
      <c r="B24" s="177">
        <f>'[1]Data Consolidat'!F39</f>
        <v>0</v>
      </c>
      <c r="C24" s="178">
        <f>'[1]Data Consolidat'!Y39</f>
        <v>0</v>
      </c>
      <c r="D24" s="178">
        <f>'[1]Data Consolidat'!AI81</f>
        <v>0</v>
      </c>
      <c r="E24" s="179">
        <f>'[1]Data Consolidat'!V39</f>
        <v>0</v>
      </c>
      <c r="F24" s="180">
        <f>IF('[1]Data Consolidat'!AB39=0,'[1]Data Consolidat'!Z39,'[1]Data Consolidat'!AB39)</f>
        <v>0</v>
      </c>
      <c r="G24" s="178">
        <f t="shared" si="0"/>
        <v>0</v>
      </c>
      <c r="H24" s="178">
        <f>'[1]Data Consolidat'!AJ57</f>
        <v>0</v>
      </c>
      <c r="I24" s="179">
        <f>IF('[1]Data Consolidat'!X39=0,'[1]Data Consolidat'!W39,'[1]Data Consolidat'!X39)</f>
        <v>0</v>
      </c>
      <c r="J24" s="157">
        <f>IF('[1]Data Consolidat'!AJ57&gt;1,'[1]Data Consolidat'!AJ57,0)</f>
        <v>0</v>
      </c>
      <c r="K24" s="154" t="str">
        <f>'[1]Data Consolidat'!C39</f>
        <v>-BR</v>
      </c>
      <c r="L24" s="66">
        <f>'[1]Data Consolidat'!J39</f>
        <v>0</v>
      </c>
      <c r="M24" s="67">
        <f>IF('[1]Data Consolidat'!N39=0,'[1]Data Consolidat'!M39,'[1]Data Consolidat'!N39)</f>
        <v>0</v>
      </c>
      <c r="N24" s="4"/>
    </row>
    <row r="25" spans="1:14" ht="15">
      <c r="A25" s="154" t="str">
        <f>'[1]Data Consolidat'!C40</f>
        <v>-BR</v>
      </c>
      <c r="B25" s="177">
        <f>'[1]Data Consolidat'!F40</f>
        <v>0</v>
      </c>
      <c r="C25" s="178">
        <f>'[1]Data Consolidat'!Y40</f>
        <v>0</v>
      </c>
      <c r="D25" s="178">
        <f>'[1]Data Consolidat'!AI82</f>
        <v>0</v>
      </c>
      <c r="E25" s="179">
        <f>'[1]Data Consolidat'!V40</f>
        <v>0</v>
      </c>
      <c r="F25" s="180">
        <f>IF('[1]Data Consolidat'!AB40=0,'[1]Data Consolidat'!Z40,'[1]Data Consolidat'!AB40)</f>
        <v>0</v>
      </c>
      <c r="G25" s="178">
        <f t="shared" si="0"/>
        <v>0</v>
      </c>
      <c r="H25" s="178">
        <f>'[1]Data Consolidat'!AJ58</f>
        <v>0</v>
      </c>
      <c r="I25" s="179">
        <f>IF('[1]Data Consolidat'!X40=0,'[1]Data Consolidat'!W40,'[1]Data Consolidat'!X40)</f>
        <v>0</v>
      </c>
      <c r="J25" s="157">
        <f>IF('[1]Data Consolidat'!AJ60&gt;1,'[1]Data Consolidat'!AJ60,0)</f>
        <v>0</v>
      </c>
      <c r="K25" s="154" t="str">
        <f>'[1]Data Consolidat'!C40</f>
        <v>-BR</v>
      </c>
      <c r="L25" s="66">
        <f>'[1]Data Consolidat'!J40</f>
        <v>0</v>
      </c>
      <c r="M25" s="67">
        <f>IF('[1]Data Consolidat'!N40=0,'[1]Data Consolidat'!M40,'[1]Data Consolidat'!N40)</f>
        <v>0</v>
      </c>
      <c r="N25" s="4"/>
    </row>
    <row r="26" spans="1:14" ht="15">
      <c r="A26" s="154" t="str">
        <f>'[1]Data Consolidat'!C41</f>
        <v>-BR</v>
      </c>
      <c r="B26" s="177">
        <f>'[1]Data Consolidat'!F41</f>
        <v>0</v>
      </c>
      <c r="C26" s="178">
        <f>'[1]Data Consolidat'!Y41</f>
        <v>0</v>
      </c>
      <c r="D26" s="178">
        <f>'[1]Data Consolidat'!AI83</f>
        <v>0</v>
      </c>
      <c r="E26" s="179">
        <f>'[1]Data Consolidat'!V41</f>
        <v>0</v>
      </c>
      <c r="F26" s="180">
        <f>IF('[1]Data Consolidat'!AB41=0,'[1]Data Consolidat'!Z41,'[1]Data Consolidat'!AB41)</f>
        <v>0</v>
      </c>
      <c r="G26" s="178">
        <f t="shared" si="0"/>
        <v>0</v>
      </c>
      <c r="H26" s="178">
        <f>'[1]Data Consolidat'!AJ59</f>
        <v>0</v>
      </c>
      <c r="I26" s="179">
        <f>IF('[1]Data Consolidat'!X41=0,'[1]Data Consolidat'!W41,'[1]Data Consolidat'!X41)</f>
        <v>0</v>
      </c>
      <c r="J26" s="157">
        <f>IF('[1]Data Consolidat'!AJ61&gt;1,'[1]Data Consolidat'!AJ61,0)</f>
        <v>0</v>
      </c>
      <c r="K26" s="154" t="str">
        <f>'[1]Data Consolidat'!C41</f>
        <v>-BR</v>
      </c>
      <c r="L26" s="66">
        <f>'[1]Data Consolidat'!J41</f>
        <v>0</v>
      </c>
      <c r="M26" s="67">
        <f>IF('[1]Data Consolidat'!N41=0,'[1]Data Consolidat'!M41,'[1]Data Consolidat'!N41)</f>
        <v>0</v>
      </c>
      <c r="N26" s="4"/>
    </row>
    <row r="27" spans="1:14" ht="15">
      <c r="A27" s="154" t="str">
        <f>'[1]Data Consolidat'!C42</f>
        <v>-BR</v>
      </c>
      <c r="B27" s="177">
        <f>'[1]Data Consolidat'!F42</f>
        <v>0</v>
      </c>
      <c r="C27" s="178">
        <f>'[1]Data Consolidat'!Y42</f>
        <v>0</v>
      </c>
      <c r="D27" s="178">
        <f>'[1]Data Consolidat'!AI84</f>
        <v>0</v>
      </c>
      <c r="E27" s="179">
        <f>'[1]Data Consolidat'!V42</f>
        <v>0</v>
      </c>
      <c r="F27" s="180">
        <f>IF('[1]Data Consolidat'!AB42=0,'[1]Data Consolidat'!Z42,'[1]Data Consolidat'!AB42)</f>
        <v>0</v>
      </c>
      <c r="G27" s="178">
        <f t="shared" si="0"/>
        <v>0</v>
      </c>
      <c r="H27" s="178">
        <f>'[1]Data Consolidat'!AJ60</f>
        <v>0</v>
      </c>
      <c r="I27" s="179">
        <f>IF('[1]Data Consolidat'!X42=0,'[1]Data Consolidat'!W42,'[1]Data Consolidat'!X42)</f>
        <v>0</v>
      </c>
      <c r="J27" s="157" t="e">
        <f>IF('[1]Data Consolidat'!AJ62&gt;1,'[1]Data Consolidat'!AJ62,0)</f>
        <v>#REF!</v>
      </c>
      <c r="K27" s="154" t="str">
        <f>'[1]Data Consolidat'!C42</f>
        <v>-BR</v>
      </c>
      <c r="L27" s="66">
        <f>'[1]Data Consolidat'!J42</f>
        <v>0</v>
      </c>
      <c r="M27" s="67">
        <f>IF('[1]Data Consolidat'!N42=0,'[1]Data Consolidat'!M42,'[1]Data Consolidat'!N42)</f>
        <v>0</v>
      </c>
      <c r="N27" s="4"/>
    </row>
    <row r="28" spans="1:14" ht="15">
      <c r="A28" s="154" t="str">
        <f>'[1]Data Consolidat'!C43</f>
        <v>-BR</v>
      </c>
      <c r="B28" s="177">
        <f>'[1]Data Consolidat'!F43</f>
        <v>0</v>
      </c>
      <c r="C28" s="178">
        <f>'[1]Data Consolidat'!Y43</f>
        <v>0</v>
      </c>
      <c r="D28" s="178">
        <f>'[1]Data Consolidat'!AI85</f>
        <v>0</v>
      </c>
      <c r="E28" s="179">
        <f>'[1]Data Consolidat'!V43</f>
        <v>0</v>
      </c>
      <c r="F28" s="180">
        <f>IF('[1]Data Consolidat'!AB43=0,'[1]Data Consolidat'!Z43,'[1]Data Consolidat'!AB43)</f>
        <v>0</v>
      </c>
      <c r="G28" s="178">
        <f t="shared" si="0"/>
        <v>0</v>
      </c>
      <c r="H28" s="178">
        <f>'[1]Data Consolidat'!AJ61</f>
        <v>0</v>
      </c>
      <c r="I28" s="179">
        <f>IF('[1]Data Consolidat'!X43=0,'[1]Data Consolidat'!W43,'[1]Data Consolidat'!X43)</f>
        <v>0</v>
      </c>
      <c r="J28" s="157">
        <f>IF('[1]Data Consolidat'!AJ63&gt;1,'[1]Data Consolidat'!AJ63,0)</f>
        <v>0</v>
      </c>
      <c r="K28" s="154" t="str">
        <f>'[1]Data Consolidat'!C43</f>
        <v>-BR</v>
      </c>
      <c r="L28" s="66">
        <f>'[1]Data Consolidat'!J43</f>
        <v>0</v>
      </c>
      <c r="M28" s="67">
        <f>IF('[1]Data Consolidat'!N43=0,'[1]Data Consolidat'!M43,'[1]Data Consolidat'!N43)</f>
        <v>0</v>
      </c>
      <c r="N28" s="4"/>
    </row>
    <row r="29" spans="1:14" ht="15">
      <c r="A29" s="68"/>
      <c r="B29" s="2"/>
      <c r="C29" s="2"/>
      <c r="D29" s="2"/>
      <c r="E29" s="69"/>
      <c r="F29" s="68"/>
      <c r="G29" s="2"/>
      <c r="H29" s="2"/>
      <c r="I29" s="69"/>
      <c r="J29" s="70"/>
      <c r="K29" s="68"/>
      <c r="L29" s="2"/>
      <c r="M29" s="69"/>
      <c r="N29" s="4"/>
    </row>
    <row r="30" spans="1:13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2:7" ht="15">
      <c r="B31" s="361" t="s">
        <v>176</v>
      </c>
      <c r="C31" s="362"/>
      <c r="D31" s="158">
        <f>SUM(B21:B28)</f>
        <v>0</v>
      </c>
      <c r="E31" s="81"/>
      <c r="F31" s="81"/>
      <c r="G31" s="81"/>
    </row>
    <row r="32" spans="2:11" ht="15">
      <c r="B32" s="361" t="s">
        <v>177</v>
      </c>
      <c r="C32" s="362"/>
      <c r="D32" s="158" t="e">
        <f>IF(L13="MRVP",SUM(L21:L28),0)</f>
        <v>#REF!</v>
      </c>
      <c r="E32" s="81"/>
      <c r="F32" s="81"/>
      <c r="G32" s="81"/>
      <c r="K32" s="54" t="s">
        <v>18</v>
      </c>
    </row>
    <row r="33" spans="2:7" ht="15">
      <c r="B33" s="81"/>
      <c r="C33" s="81"/>
      <c r="D33" s="81"/>
      <c r="E33" s="81"/>
      <c r="F33" s="81"/>
      <c r="G33" s="81"/>
    </row>
    <row r="34" spans="2:7" ht="15">
      <c r="B34" s="81"/>
      <c r="C34" s="81"/>
      <c r="D34" s="81"/>
      <c r="E34" s="54" t="s">
        <v>178</v>
      </c>
      <c r="F34" s="20"/>
      <c r="G34" s="159" t="e">
        <f>'[1]Data Consolidat'!B26</f>
        <v>#REF!</v>
      </c>
    </row>
    <row r="35" spans="2:7" ht="15">
      <c r="B35" s="81"/>
      <c r="C35" s="81"/>
      <c r="D35" s="81"/>
      <c r="E35" s="20"/>
      <c r="F35" s="244" t="s">
        <v>148</v>
      </c>
      <c r="G35" s="159" t="e">
        <f>'[1]Data Consolidat'!B27</f>
        <v>#REF!</v>
      </c>
    </row>
    <row r="36" spans="2:7" ht="15">
      <c r="B36" s="81"/>
      <c r="C36" s="81"/>
      <c r="D36" s="81"/>
      <c r="E36" s="20"/>
      <c r="F36" s="244" t="s">
        <v>149</v>
      </c>
      <c r="G36" s="159">
        <f>SUM(G21:G28)</f>
        <v>0</v>
      </c>
    </row>
    <row r="37" spans="2:7" ht="15">
      <c r="B37" s="81"/>
      <c r="C37" s="81"/>
      <c r="D37" s="81"/>
      <c r="E37" s="20"/>
      <c r="F37" s="244" t="s">
        <v>150</v>
      </c>
      <c r="G37" s="159" t="e">
        <f>SUM(G35:G36)</f>
        <v>#REF!</v>
      </c>
    </row>
    <row r="38" spans="2:7" ht="15">
      <c r="B38" s="81"/>
      <c r="C38" s="81"/>
      <c r="D38" s="81"/>
      <c r="E38" s="20"/>
      <c r="F38" s="244" t="s">
        <v>151</v>
      </c>
      <c r="G38" s="160">
        <f>('[1]Data Consolidat'!B29)</f>
        <v>0</v>
      </c>
    </row>
    <row r="39" spans="5:6" ht="15">
      <c r="E39" s="20"/>
      <c r="F39" s="20"/>
    </row>
    <row r="40" spans="1:4" ht="15">
      <c r="A40" s="54" t="s">
        <v>313</v>
      </c>
      <c r="B40" s="81"/>
      <c r="C40" s="81"/>
      <c r="D40" s="81"/>
    </row>
    <row r="41" spans="1:4" ht="15">
      <c r="A41" s="54" t="s">
        <v>153</v>
      </c>
      <c r="B41" s="81"/>
      <c r="C41" s="155" t="e">
        <f>'[1]Data Consolidat'!B26</f>
        <v>#REF!</v>
      </c>
      <c r="D41" s="54" t="s">
        <v>154</v>
      </c>
    </row>
    <row r="42" spans="1:4" ht="15">
      <c r="A42" s="54" t="s">
        <v>155</v>
      </c>
      <c r="B42" s="81"/>
      <c r="C42" s="81"/>
      <c r="D42" s="81"/>
    </row>
    <row r="44" spans="1:6" ht="15">
      <c r="A44" s="20" t="s">
        <v>179</v>
      </c>
      <c r="B44" s="81"/>
      <c r="C44" s="81"/>
      <c r="D44" s="81"/>
      <c r="E44" s="81"/>
      <c r="F44" s="81"/>
    </row>
    <row r="47" spans="1:5" ht="15">
      <c r="A47" s="54" t="s">
        <v>180</v>
      </c>
      <c r="B47" s="81"/>
      <c r="C47" s="81"/>
      <c r="D47" s="81"/>
      <c r="E47" s="81"/>
    </row>
    <row r="48" spans="1:5" ht="15">
      <c r="A48" s="54" t="s">
        <v>181</v>
      </c>
      <c r="B48" s="81"/>
      <c r="C48" s="81"/>
      <c r="D48" s="156">
        <f>'[1]Data Consolidat'!B11</f>
        <v>41030</v>
      </c>
      <c r="E48" s="81"/>
    </row>
    <row r="50" spans="1:6" ht="15">
      <c r="A50" s="54" t="s">
        <v>182</v>
      </c>
      <c r="B50" s="81"/>
      <c r="C50" s="81"/>
      <c r="D50" s="81"/>
      <c r="E50" s="81"/>
      <c r="F50" s="81"/>
    </row>
    <row r="51" spans="1:6" ht="15">
      <c r="A51" s="54" t="s">
        <v>183</v>
      </c>
      <c r="B51" s="81"/>
      <c r="C51" s="81"/>
      <c r="D51" s="81"/>
      <c r="E51" s="81"/>
      <c r="F51" s="81"/>
    </row>
    <row r="54" spans="1:10" ht="15">
      <c r="A54" s="54" t="s">
        <v>175</v>
      </c>
      <c r="B54" s="81"/>
      <c r="C54" s="81"/>
      <c r="D54" s="81"/>
      <c r="E54" s="81"/>
      <c r="F54" s="81"/>
      <c r="G54" s="81"/>
      <c r="H54" s="54" t="s">
        <v>24</v>
      </c>
      <c r="I54" s="20"/>
      <c r="J54" s="20"/>
    </row>
    <row r="55" spans="1:10" ht="15">
      <c r="A55" s="81"/>
      <c r="B55" s="81"/>
      <c r="C55" s="81"/>
      <c r="D55" s="245" t="str">
        <f>'[1]Check_List'!G110</f>
        <v>LaVergne Randolph, Jr., Subsidy Manager</v>
      </c>
      <c r="E55" s="81"/>
      <c r="F55" s="81"/>
      <c r="G55" s="81"/>
      <c r="H55" s="54" t="s">
        <v>174</v>
      </c>
      <c r="I55" s="20"/>
      <c r="J55" s="20"/>
    </row>
    <row r="56" spans="1:10" ht="15">
      <c r="A56" s="81"/>
      <c r="B56" s="81"/>
      <c r="C56" s="81"/>
      <c r="D56" s="81"/>
      <c r="E56" s="81"/>
      <c r="F56" s="81"/>
      <c r="G56" s="81"/>
      <c r="H56" s="20"/>
      <c r="I56" s="20"/>
      <c r="J56" s="20"/>
    </row>
    <row r="57" spans="1:10" ht="15">
      <c r="A57" s="353" t="s">
        <v>172</v>
      </c>
      <c r="B57" s="353"/>
      <c r="C57" s="353"/>
      <c r="D57" s="353"/>
      <c r="E57" s="353"/>
      <c r="F57" s="353"/>
      <c r="G57" s="81"/>
      <c r="H57" s="54" t="s">
        <v>24</v>
      </c>
      <c r="I57" s="20"/>
      <c r="J57" s="20"/>
    </row>
    <row r="58" spans="1:10" ht="15">
      <c r="A58" s="20"/>
      <c r="B58" s="20"/>
      <c r="C58" s="20"/>
      <c r="D58" s="54" t="s">
        <v>173</v>
      </c>
      <c r="E58" s="20"/>
      <c r="F58" s="20"/>
      <c r="G58" s="81"/>
      <c r="H58" s="54" t="s">
        <v>174</v>
      </c>
      <c r="I58" s="71" t="str">
        <f>('[1]Data Consolidat'!A12)</f>
        <v>Rentinc Ver. 6.0</v>
      </c>
      <c r="J58" s="20"/>
    </row>
    <row r="59" spans="8:10" ht="15">
      <c r="H59" s="20"/>
      <c r="I59" s="20"/>
      <c r="J59" s="20"/>
    </row>
  </sheetData>
  <sheetProtection/>
  <mergeCells count="9">
    <mergeCell ref="A1:M1"/>
    <mergeCell ref="A57:F57"/>
    <mergeCell ref="D3:E3"/>
    <mergeCell ref="D4:E4"/>
    <mergeCell ref="D5:E5"/>
    <mergeCell ref="F13:I13"/>
    <mergeCell ref="F14:I14"/>
    <mergeCell ref="B31:C31"/>
    <mergeCell ref="B32:C32"/>
  </mergeCells>
  <printOptions horizontalCentered="1"/>
  <pageMargins left="0.16" right="0.16" top="0.22" bottom="0.37" header="0.17" footer="0.16"/>
  <pageSetup fitToHeight="1" fitToWidth="1" horizontalDpi="600" verticalDpi="600" orientation="portrait" scale="71" r:id="rId2"/>
  <headerFooter alignWithMargins="0">
    <oddFooter>&amp;R&amp;9&amp;F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68"/>
  <sheetViews>
    <sheetView showGridLines="0" zoomScalePageLayoutView="0" workbookViewId="0" topLeftCell="A1">
      <selection activeCell="F2" sqref="F2"/>
    </sheetView>
  </sheetViews>
  <sheetFormatPr defaultColWidth="9.77734375" defaultRowHeight="15"/>
  <cols>
    <col min="1" max="1" width="13.77734375" style="1" customWidth="1"/>
    <col min="2" max="2" width="8.77734375" style="1" customWidth="1"/>
    <col min="3" max="3" width="10.77734375" style="1" customWidth="1"/>
    <col min="4" max="4" width="11.5546875" style="1" customWidth="1"/>
    <col min="5" max="5" width="12.88671875" style="1" customWidth="1"/>
    <col min="6" max="6" width="8.77734375" style="1" customWidth="1"/>
    <col min="7" max="7" width="13.88671875" style="1" customWidth="1"/>
    <col min="8" max="8" width="12.77734375" style="1" customWidth="1"/>
    <col min="9" max="16384" width="9.77734375" style="1" customWidth="1"/>
  </cols>
  <sheetData>
    <row r="1" spans="1:8" ht="24" customHeight="1">
      <c r="A1" s="247" t="s">
        <v>32</v>
      </c>
      <c r="B1" s="248"/>
      <c r="C1" s="249" t="s">
        <v>34</v>
      </c>
      <c r="D1" s="248"/>
      <c r="E1" s="20"/>
      <c r="F1" s="20"/>
      <c r="G1" s="369" t="s">
        <v>36</v>
      </c>
      <c r="H1" s="369"/>
    </row>
    <row r="2" spans="1:12" ht="15.75" customHeight="1">
      <c r="A2" s="250" t="s">
        <v>33</v>
      </c>
      <c r="B2" s="251"/>
      <c r="C2" s="252" t="s">
        <v>37</v>
      </c>
      <c r="D2" s="251"/>
      <c r="E2" s="20"/>
      <c r="F2" s="20"/>
      <c r="G2" s="20"/>
      <c r="H2" s="20"/>
      <c r="L2" s="72"/>
    </row>
    <row r="3" spans="1:8" ht="9.75" customHeight="1">
      <c r="A3" s="20"/>
      <c r="B3" s="20"/>
      <c r="C3" s="253" t="s">
        <v>35</v>
      </c>
      <c r="D3" s="20"/>
      <c r="E3" s="20"/>
      <c r="F3" s="20"/>
      <c r="G3" s="20"/>
      <c r="H3" s="20"/>
    </row>
    <row r="4" spans="1:8" ht="9.75" customHeight="1">
      <c r="A4" s="20"/>
      <c r="B4" s="20"/>
      <c r="C4" s="253" t="s">
        <v>247</v>
      </c>
      <c r="D4" s="20"/>
      <c r="E4" s="20"/>
      <c r="F4" s="20"/>
      <c r="G4" s="20"/>
      <c r="H4" s="20"/>
    </row>
    <row r="5" spans="1:8" ht="11.25" customHeight="1">
      <c r="A5" s="254" t="s">
        <v>38</v>
      </c>
      <c r="B5" s="255"/>
      <c r="C5" s="255"/>
      <c r="D5" s="255"/>
      <c r="E5" s="255"/>
      <c r="F5" s="255"/>
      <c r="G5" s="255"/>
      <c r="H5" s="255"/>
    </row>
    <row r="6" spans="1:8" ht="15">
      <c r="A6" s="256" t="s">
        <v>39</v>
      </c>
      <c r="B6" s="94"/>
      <c r="C6" s="94"/>
      <c r="D6" s="257" t="s">
        <v>25</v>
      </c>
      <c r="E6" s="258" t="s">
        <v>40</v>
      </c>
      <c r="F6" s="259"/>
      <c r="G6" s="258" t="s">
        <v>41</v>
      </c>
      <c r="H6" s="260"/>
    </row>
    <row r="7" spans="1:8" ht="15">
      <c r="A7" s="371" t="e">
        <f>'[1]Data Consolidat'!B4</f>
        <v>#REF!</v>
      </c>
      <c r="B7" s="371"/>
      <c r="C7" s="93"/>
      <c r="D7" s="161" t="e">
        <f>'[1]Data Consolidat'!B7</f>
        <v>#REF!</v>
      </c>
      <c r="E7" s="367" t="e">
        <f>'[1]Data Consolidat'!B6</f>
        <v>#REF!</v>
      </c>
      <c r="F7" s="368"/>
      <c r="G7" s="162">
        <f>'[1]Data Consolidat'!B11</f>
        <v>41030</v>
      </c>
      <c r="H7" s="93"/>
    </row>
    <row r="8" spans="1:8" ht="15">
      <c r="A8" s="261" t="s">
        <v>42</v>
      </c>
      <c r="B8" s="260"/>
      <c r="C8" s="260"/>
      <c r="D8" s="260"/>
      <c r="E8" s="260"/>
      <c r="F8" s="260"/>
      <c r="G8" s="260"/>
      <c r="H8" s="94"/>
    </row>
    <row r="9" spans="1:8" s="133" customFormat="1" ht="10.5" customHeight="1">
      <c r="A9" s="262" t="s">
        <v>43</v>
      </c>
      <c r="B9" s="262"/>
      <c r="C9" s="262"/>
      <c r="D9" s="262"/>
      <c r="E9" s="262"/>
      <c r="F9" s="262"/>
      <c r="G9" s="262"/>
      <c r="H9" s="98"/>
    </row>
    <row r="10" spans="1:8" ht="15">
      <c r="A10" s="259"/>
      <c r="B10" s="263"/>
      <c r="C10" s="264" t="s">
        <v>53</v>
      </c>
      <c r="D10" s="265" t="s">
        <v>54</v>
      </c>
      <c r="E10" s="266" t="s">
        <v>60</v>
      </c>
      <c r="F10" s="267"/>
      <c r="G10" s="268" t="s">
        <v>72</v>
      </c>
      <c r="H10" s="269" t="s">
        <v>71</v>
      </c>
    </row>
    <row r="11" spans="1:8" ht="9" customHeight="1">
      <c r="A11" s="270" t="s">
        <v>44</v>
      </c>
      <c r="B11" s="232"/>
      <c r="C11" s="263"/>
      <c r="D11" s="266" t="s">
        <v>55</v>
      </c>
      <c r="E11" s="274" t="s">
        <v>61</v>
      </c>
      <c r="F11" s="274" t="s">
        <v>64</v>
      </c>
      <c r="G11" s="275" t="s">
        <v>73</v>
      </c>
      <c r="H11" s="262" t="s">
        <v>74</v>
      </c>
    </row>
    <row r="12" spans="1:8" ht="12" customHeight="1">
      <c r="A12" s="270" t="s">
        <v>45</v>
      </c>
      <c r="B12" s="274" t="s">
        <v>48</v>
      </c>
      <c r="C12" s="232"/>
      <c r="D12" s="274" t="s">
        <v>56</v>
      </c>
      <c r="E12" s="274" t="s">
        <v>62</v>
      </c>
      <c r="F12" s="274" t="s">
        <v>65</v>
      </c>
      <c r="G12" s="266" t="s">
        <v>66</v>
      </c>
      <c r="H12" s="276" t="s">
        <v>69</v>
      </c>
    </row>
    <row r="13" spans="1:8" ht="12" customHeight="1">
      <c r="A13" s="270" t="s">
        <v>46</v>
      </c>
      <c r="B13" s="274" t="s">
        <v>49</v>
      </c>
      <c r="C13" s="274" t="s">
        <v>51</v>
      </c>
      <c r="D13" s="274" t="s">
        <v>57</v>
      </c>
      <c r="E13" s="274" t="s">
        <v>63</v>
      </c>
      <c r="F13" s="274" t="s">
        <v>26</v>
      </c>
      <c r="G13" s="274" t="s">
        <v>67</v>
      </c>
      <c r="H13" s="277" t="s">
        <v>70</v>
      </c>
    </row>
    <row r="14" spans="1:8" ht="10.5" customHeight="1">
      <c r="A14" s="270" t="s">
        <v>47</v>
      </c>
      <c r="B14" s="274" t="s">
        <v>50</v>
      </c>
      <c r="C14" s="274" t="s">
        <v>52</v>
      </c>
      <c r="D14" s="274" t="s">
        <v>58</v>
      </c>
      <c r="E14" s="278" t="s">
        <v>27</v>
      </c>
      <c r="F14" s="232"/>
      <c r="G14" s="274" t="s">
        <v>68</v>
      </c>
      <c r="H14" s="277" t="s">
        <v>71</v>
      </c>
    </row>
    <row r="15" spans="1:8" ht="10.5" customHeight="1">
      <c r="A15" s="279"/>
      <c r="B15" s="280"/>
      <c r="C15" s="20"/>
      <c r="D15" s="281" t="s">
        <v>59</v>
      </c>
      <c r="E15" s="282">
        <f>'[1]Data Consolidat'!B11</f>
        <v>41030</v>
      </c>
      <c r="F15" s="283"/>
      <c r="G15" s="281"/>
      <c r="H15" s="284"/>
    </row>
    <row r="16" spans="1:8" ht="10.5" customHeight="1">
      <c r="A16" s="163" t="str">
        <f>'[1]Data Consolidat'!C36</f>
        <v>-BR</v>
      </c>
      <c r="B16" s="191">
        <f>'[1]Data Consolidat'!F36</f>
        <v>0</v>
      </c>
      <c r="C16" s="190">
        <f>IF('[1]Data Consolidat'!AB36=0,'[1]Data Consolidat'!Z36,'[1]Data Consolidat'!AB36)</f>
        <v>0</v>
      </c>
      <c r="D16" s="190">
        <f aca="true" t="shared" si="0" ref="D16:D23">B16*C16</f>
        <v>0</v>
      </c>
      <c r="E16" s="190">
        <f>IF('[1]Data Consolidat'!X36=0,'[1]Data Consolidat'!W36,'[1]Data Consolidat'!X36)</f>
        <v>0</v>
      </c>
      <c r="F16" s="190">
        <f aca="true" t="shared" si="1" ref="F16:F23">C16+E16</f>
        <v>0</v>
      </c>
      <c r="G16" s="190">
        <f>IF('[1]Data Consolidat'!AJ54&gt;1,'[1]Data Consolidat'!AJ54,0)</f>
        <v>0</v>
      </c>
      <c r="H16" s="194">
        <f aca="true" t="shared" si="2" ref="H16:H23">B16*G16</f>
        <v>0</v>
      </c>
    </row>
    <row r="17" spans="1:8" ht="10.5" customHeight="1">
      <c r="A17" s="163" t="str">
        <f>'[1]Data Consolidat'!C37</f>
        <v>-BR</v>
      </c>
      <c r="B17" s="191">
        <f>'[1]Data Consolidat'!F37</f>
        <v>0</v>
      </c>
      <c r="C17" s="190">
        <f>IF('[1]Data Consolidat'!AB37=0,'[1]Data Consolidat'!Z37,'[1]Data Consolidat'!AB37)</f>
        <v>0</v>
      </c>
      <c r="D17" s="190">
        <f t="shared" si="0"/>
        <v>0</v>
      </c>
      <c r="E17" s="190">
        <f>IF('[1]Data Consolidat'!X37=0,'[1]Data Consolidat'!W37,'[1]Data Consolidat'!X37)</f>
        <v>0</v>
      </c>
      <c r="F17" s="190">
        <f t="shared" si="1"/>
        <v>0</v>
      </c>
      <c r="G17" s="190">
        <f>IF('[1]Data Consolidat'!AJ55&gt;1,'[1]Data Consolidat'!AJ55,0)</f>
        <v>0</v>
      </c>
      <c r="H17" s="194">
        <f t="shared" si="2"/>
        <v>0</v>
      </c>
    </row>
    <row r="18" spans="1:8" ht="10.5" customHeight="1">
      <c r="A18" s="163" t="str">
        <f>'[1]Data Consolidat'!C38</f>
        <v>-BR</v>
      </c>
      <c r="B18" s="191">
        <f>'[1]Data Consolidat'!F38</f>
        <v>0</v>
      </c>
      <c r="C18" s="190">
        <f>IF('[1]Data Consolidat'!AB38=0,'[1]Data Consolidat'!Z38,'[1]Data Consolidat'!AB38)</f>
        <v>0</v>
      </c>
      <c r="D18" s="190">
        <f t="shared" si="0"/>
        <v>0</v>
      </c>
      <c r="E18" s="190">
        <f>IF('[1]Data Consolidat'!X38=0,'[1]Data Consolidat'!W38,'[1]Data Consolidat'!X38)</f>
        <v>0</v>
      </c>
      <c r="F18" s="190">
        <f t="shared" si="1"/>
        <v>0</v>
      </c>
      <c r="G18" s="190">
        <f>IF('[1]Data Consolidat'!AJ56&gt;1,'[1]Data Consolidat'!AJ56,0)</f>
        <v>0</v>
      </c>
      <c r="H18" s="194">
        <f t="shared" si="2"/>
        <v>0</v>
      </c>
    </row>
    <row r="19" spans="1:8" ht="10.5" customHeight="1">
      <c r="A19" s="163" t="str">
        <f>'[1]Data Consolidat'!C39</f>
        <v>-BR</v>
      </c>
      <c r="B19" s="191">
        <f>'[1]Data Consolidat'!F39</f>
        <v>0</v>
      </c>
      <c r="C19" s="190">
        <f>IF('[1]Data Consolidat'!AB39=0,'[1]Data Consolidat'!Z39,'[1]Data Consolidat'!AB39)</f>
        <v>0</v>
      </c>
      <c r="D19" s="190">
        <f t="shared" si="0"/>
        <v>0</v>
      </c>
      <c r="E19" s="190">
        <f>IF('[1]Data Consolidat'!X39=0,'[1]Data Consolidat'!W39,'[1]Data Consolidat'!X39)</f>
        <v>0</v>
      </c>
      <c r="F19" s="190">
        <f t="shared" si="1"/>
        <v>0</v>
      </c>
      <c r="G19" s="190">
        <f>IF('[1]Data Consolidat'!AJ57&gt;1,'[1]Data Consolidat'!AJ57,0)</f>
        <v>0</v>
      </c>
      <c r="H19" s="194">
        <f t="shared" si="2"/>
        <v>0</v>
      </c>
    </row>
    <row r="20" spans="1:8" ht="10.5" customHeight="1">
      <c r="A20" s="163" t="str">
        <f>'[1]Data Consolidat'!C40</f>
        <v>-BR</v>
      </c>
      <c r="B20" s="191">
        <f>'[1]Data Consolidat'!F40</f>
        <v>0</v>
      </c>
      <c r="C20" s="190">
        <f>IF('[1]Data Consolidat'!AB40=0,'[1]Data Consolidat'!Z40,'[1]Data Consolidat'!AB40)</f>
        <v>0</v>
      </c>
      <c r="D20" s="190">
        <f t="shared" si="0"/>
        <v>0</v>
      </c>
      <c r="E20" s="190">
        <f>IF('[1]Data Consolidat'!X40=0,'[1]Data Consolidat'!W40,'[1]Data Consolidat'!X40)</f>
        <v>0</v>
      </c>
      <c r="F20" s="190">
        <f t="shared" si="1"/>
        <v>0</v>
      </c>
      <c r="G20" s="190">
        <f>IF('[1]Data Consolidat'!AJ58&gt;1,'[1]Data Consolidat'!AJ58,0)</f>
        <v>0</v>
      </c>
      <c r="H20" s="194">
        <f t="shared" si="2"/>
        <v>0</v>
      </c>
    </row>
    <row r="21" spans="1:8" ht="10.5" customHeight="1">
      <c r="A21" s="163" t="str">
        <f>'[1]Data Consolidat'!C41</f>
        <v>-BR</v>
      </c>
      <c r="B21" s="191">
        <f>'[1]Data Consolidat'!F41</f>
        <v>0</v>
      </c>
      <c r="C21" s="190">
        <f>IF('[1]Data Consolidat'!AB41=0,'[1]Data Consolidat'!Z41,'[1]Data Consolidat'!AB41)</f>
        <v>0</v>
      </c>
      <c r="D21" s="190">
        <f t="shared" si="0"/>
        <v>0</v>
      </c>
      <c r="E21" s="190">
        <f>IF('[1]Data Consolidat'!X41=0,'[1]Data Consolidat'!W41,'[1]Data Consolidat'!X41)</f>
        <v>0</v>
      </c>
      <c r="F21" s="190">
        <f t="shared" si="1"/>
        <v>0</v>
      </c>
      <c r="G21" s="190">
        <f>IF('[1]Data Consolidat'!AJ59&gt;1,'[1]Data Consolidat'!AJ59,0)</f>
        <v>0</v>
      </c>
      <c r="H21" s="194">
        <f t="shared" si="2"/>
        <v>0</v>
      </c>
    </row>
    <row r="22" spans="1:8" ht="10.5" customHeight="1">
      <c r="A22" s="163" t="str">
        <f>'[1]Data Consolidat'!C42</f>
        <v>-BR</v>
      </c>
      <c r="B22" s="191">
        <f>'[1]Data Consolidat'!F42</f>
        <v>0</v>
      </c>
      <c r="C22" s="190">
        <f>IF('[1]Data Consolidat'!AB42=0,'[1]Data Consolidat'!Z42,'[1]Data Consolidat'!AB42)</f>
        <v>0</v>
      </c>
      <c r="D22" s="190">
        <f t="shared" si="0"/>
        <v>0</v>
      </c>
      <c r="E22" s="190">
        <f>IF('[1]Data Consolidat'!X42=0,'[1]Data Consolidat'!W42,'[1]Data Consolidat'!X42)</f>
        <v>0</v>
      </c>
      <c r="F22" s="190">
        <f t="shared" si="1"/>
        <v>0</v>
      </c>
      <c r="G22" s="190">
        <f>IF('[1]Data Consolidat'!AJ60&gt;1,'[1]Data Consolidat'!AJ60,0)</f>
        <v>0</v>
      </c>
      <c r="H22" s="194">
        <f t="shared" si="2"/>
        <v>0</v>
      </c>
    </row>
    <row r="23" spans="1:8" ht="10.5" customHeight="1">
      <c r="A23" s="163" t="str">
        <f>'[1]Data Consolidat'!C43</f>
        <v>-BR</v>
      </c>
      <c r="B23" s="191">
        <f>'[1]Data Consolidat'!F43</f>
        <v>0</v>
      </c>
      <c r="C23" s="190">
        <f>IF('[1]Data Consolidat'!AB43=0,'[1]Data Consolidat'!Z43,'[1]Data Consolidat'!AB43)</f>
        <v>0</v>
      </c>
      <c r="D23" s="190">
        <f t="shared" si="0"/>
        <v>0</v>
      </c>
      <c r="E23" s="190">
        <f>IF('[1]Data Consolidat'!X43=0,'[1]Data Consolidat'!W43,'[1]Data Consolidat'!X43)</f>
        <v>0</v>
      </c>
      <c r="F23" s="190">
        <f t="shared" si="1"/>
        <v>0</v>
      </c>
      <c r="G23" s="190">
        <f>IF('[1]Data Consolidat'!AJ61&gt;1,'[1]Data Consolidat'!AJ61,0)</f>
        <v>0</v>
      </c>
      <c r="H23" s="194">
        <f t="shared" si="2"/>
        <v>0</v>
      </c>
    </row>
    <row r="24" spans="1:8" ht="10.5" customHeight="1">
      <c r="A24" s="102"/>
      <c r="B24" s="103"/>
      <c r="C24" s="104"/>
      <c r="D24" s="103"/>
      <c r="E24" s="103"/>
      <c r="F24" s="103"/>
      <c r="G24" s="104"/>
      <c r="H24" s="105"/>
    </row>
    <row r="25" spans="1:8" ht="10.5" customHeight="1">
      <c r="A25" s="106"/>
      <c r="B25" s="103"/>
      <c r="C25" s="104"/>
      <c r="D25" s="103"/>
      <c r="E25" s="103"/>
      <c r="F25" s="103"/>
      <c r="G25" s="104"/>
      <c r="H25" s="105"/>
    </row>
    <row r="26" spans="1:8" ht="10.5" customHeight="1">
      <c r="A26" s="106"/>
      <c r="B26" s="103"/>
      <c r="C26" s="107"/>
      <c r="D26" s="108"/>
      <c r="E26" s="108"/>
      <c r="F26" s="108"/>
      <c r="G26" s="96"/>
      <c r="H26" s="109"/>
    </row>
    <row r="27" spans="1:8" ht="8.25" customHeight="1">
      <c r="A27" s="94"/>
      <c r="B27" s="110"/>
      <c r="C27" s="365" t="s">
        <v>76</v>
      </c>
      <c r="D27" s="366"/>
      <c r="E27" s="111"/>
      <c r="F27" s="112"/>
      <c r="G27" s="365" t="s">
        <v>79</v>
      </c>
      <c r="H27" s="370"/>
    </row>
    <row r="28" spans="1:8" ht="12" customHeight="1">
      <c r="A28" s="285" t="s">
        <v>75</v>
      </c>
      <c r="B28" s="197">
        <f>SUM(B16:B26)</f>
        <v>0</v>
      </c>
      <c r="C28" s="286" t="s">
        <v>77</v>
      </c>
      <c r="D28" s="196">
        <f>SUM(D16:D26)</f>
        <v>0</v>
      </c>
      <c r="E28" s="277" t="s">
        <v>78</v>
      </c>
      <c r="F28" s="164" t="e">
        <f>'[1]Data Consolidat'!B27</f>
        <v>#REF!</v>
      </c>
      <c r="G28" s="286" t="s">
        <v>80</v>
      </c>
      <c r="H28" s="195">
        <f>SUM(H16:H26)</f>
        <v>0</v>
      </c>
    </row>
    <row r="29" spans="1:8" ht="10.5" customHeight="1">
      <c r="A29" s="93"/>
      <c r="B29" s="113"/>
      <c r="C29" s="89"/>
      <c r="D29" s="99"/>
      <c r="E29" s="114"/>
      <c r="F29" s="115"/>
      <c r="G29" s="89"/>
      <c r="H29" s="93"/>
    </row>
    <row r="30" spans="1:8" ht="10.5" customHeight="1">
      <c r="A30" s="116"/>
      <c r="B30" s="112"/>
      <c r="C30" s="365" t="s">
        <v>81</v>
      </c>
      <c r="D30" s="366"/>
      <c r="E30" s="111"/>
      <c r="F30" s="112"/>
      <c r="G30" s="365" t="s">
        <v>83</v>
      </c>
      <c r="H30" s="370"/>
    </row>
    <row r="31" spans="1:8" ht="10.5" customHeight="1">
      <c r="A31" s="117"/>
      <c r="B31" s="118"/>
      <c r="C31" s="286" t="s">
        <v>28</v>
      </c>
      <c r="D31" s="196">
        <f>D28*12</f>
        <v>0</v>
      </c>
      <c r="E31" s="288" t="s">
        <v>82</v>
      </c>
      <c r="F31" s="289">
        <f>'[1]Data Consolidat'!B29</f>
        <v>0</v>
      </c>
      <c r="G31" s="286" t="s">
        <v>29</v>
      </c>
      <c r="H31" s="195">
        <f>H28*12</f>
        <v>0</v>
      </c>
    </row>
    <row r="32" spans="1:8" ht="10.5" customHeight="1">
      <c r="A32" s="119"/>
      <c r="B32" s="115"/>
      <c r="C32" s="120"/>
      <c r="D32" s="99"/>
      <c r="E32" s="114"/>
      <c r="F32" s="115"/>
      <c r="G32" s="120"/>
      <c r="H32" s="93"/>
    </row>
    <row r="33" spans="1:8" ht="10.5" customHeight="1">
      <c r="A33" s="364" t="s">
        <v>84</v>
      </c>
      <c r="B33" s="364"/>
      <c r="C33" s="364"/>
      <c r="D33" s="364"/>
      <c r="E33" s="364"/>
      <c r="F33" s="364"/>
      <c r="G33" s="364"/>
      <c r="H33" s="364"/>
    </row>
    <row r="34" spans="1:8" ht="10.5" customHeight="1">
      <c r="A34" s="290" t="s">
        <v>248</v>
      </c>
      <c r="B34" s="255"/>
      <c r="C34" s="255"/>
      <c r="D34" s="255"/>
      <c r="E34" s="255"/>
      <c r="F34" s="255"/>
      <c r="G34" s="255"/>
      <c r="H34" s="255"/>
    </row>
    <row r="35" spans="1:8" ht="10.5" customHeight="1">
      <c r="A35" s="291" t="s">
        <v>85</v>
      </c>
      <c r="B35" s="121"/>
      <c r="C35" s="121"/>
      <c r="D35" s="122"/>
      <c r="E35" s="298" t="s">
        <v>86</v>
      </c>
      <c r="F35" s="121"/>
      <c r="G35" s="121"/>
      <c r="H35" s="121"/>
    </row>
    <row r="36" spans="1:8" ht="11.25" customHeight="1">
      <c r="A36" s="261" t="s">
        <v>126</v>
      </c>
      <c r="B36" s="94"/>
      <c r="C36" s="94"/>
      <c r="D36" s="95"/>
      <c r="E36" s="292"/>
      <c r="F36" s="259"/>
      <c r="G36" s="267"/>
      <c r="H36" s="292"/>
    </row>
    <row r="37" spans="1:8" ht="10.5" customHeight="1">
      <c r="A37" s="81"/>
      <c r="B37" s="81"/>
      <c r="C37" s="81"/>
      <c r="D37" s="88"/>
      <c r="E37" s="293" t="s">
        <v>94</v>
      </c>
      <c r="F37" s="294" t="s">
        <v>30</v>
      </c>
      <c r="G37" s="274" t="s">
        <v>48</v>
      </c>
      <c r="H37" s="277" t="s">
        <v>96</v>
      </c>
    </row>
    <row r="38" spans="1:8" ht="10.5" customHeight="1">
      <c r="A38" s="165" t="e">
        <f>'[1]Data Consolidat'!$F$108</f>
        <v>#REF!</v>
      </c>
      <c r="B38" s="253" t="s">
        <v>89</v>
      </c>
      <c r="C38" s="81"/>
      <c r="D38" s="88"/>
      <c r="E38" s="293" t="s">
        <v>95</v>
      </c>
      <c r="F38" s="229"/>
      <c r="G38" s="274" t="s">
        <v>45</v>
      </c>
      <c r="H38" s="277" t="s">
        <v>57</v>
      </c>
    </row>
    <row r="39" spans="1:8" ht="10.5" customHeight="1">
      <c r="A39" s="253" t="s">
        <v>87</v>
      </c>
      <c r="B39" s="253" t="s">
        <v>88</v>
      </c>
      <c r="C39" s="81"/>
      <c r="D39" s="88"/>
      <c r="E39" s="233"/>
      <c r="F39" s="229"/>
      <c r="G39" s="232"/>
      <c r="H39" s="233"/>
    </row>
    <row r="40" spans="1:8" ht="10.5" customHeight="1">
      <c r="A40" s="253" t="s">
        <v>90</v>
      </c>
      <c r="B40" s="253" t="s">
        <v>91</v>
      </c>
      <c r="C40" s="81"/>
      <c r="D40" s="88"/>
      <c r="E40" s="120"/>
      <c r="F40" s="99"/>
      <c r="G40" s="100"/>
      <c r="H40" s="120"/>
    </row>
    <row r="41" spans="1:8" ht="10.5" customHeight="1">
      <c r="A41" s="253" t="s">
        <v>92</v>
      </c>
      <c r="B41" s="253" t="s">
        <v>93</v>
      </c>
      <c r="C41" s="81"/>
      <c r="D41" s="88"/>
      <c r="E41" s="295" t="s">
        <v>97</v>
      </c>
      <c r="F41" s="97"/>
      <c r="G41" s="103">
        <f>'[1]Data Consolidat'!C137</f>
      </c>
      <c r="H41" s="101">
        <f>'[1]Data Consolidat'!D137</f>
      </c>
    </row>
    <row r="42" spans="1:8" ht="10.5" customHeight="1">
      <c r="A42" s="93"/>
      <c r="B42" s="93"/>
      <c r="C42" s="93"/>
      <c r="D42" s="99"/>
      <c r="E42" s="295" t="s">
        <v>98</v>
      </c>
      <c r="F42" s="97"/>
      <c r="G42" s="103">
        <f>'[1]Data Consolidat'!C138</f>
      </c>
      <c r="H42" s="101">
        <f>'[1]Data Consolidat'!D138</f>
      </c>
    </row>
    <row r="43" spans="1:8" ht="10.5" customHeight="1">
      <c r="A43" s="269" t="s">
        <v>315</v>
      </c>
      <c r="B43" s="260"/>
      <c r="C43" s="260"/>
      <c r="D43" s="259"/>
      <c r="E43" s="295" t="s">
        <v>99</v>
      </c>
      <c r="F43" s="97"/>
      <c r="G43" s="103">
        <f>'[1]Data Consolidat'!C139</f>
      </c>
      <c r="H43" s="101">
        <f>'[1]Data Consolidat'!D139</f>
      </c>
    </row>
    <row r="44" spans="1:8" ht="10.5" customHeight="1">
      <c r="A44" s="307" t="s">
        <v>314</v>
      </c>
      <c r="B44" s="308"/>
      <c r="C44" s="308"/>
      <c r="D44" s="229"/>
      <c r="E44" s="123"/>
      <c r="F44" s="97"/>
      <c r="G44" s="103"/>
      <c r="H44" s="101"/>
    </row>
    <row r="45" spans="1:8" ht="10.5" customHeight="1">
      <c r="A45" s="253" t="s">
        <v>118</v>
      </c>
      <c r="B45" s="20"/>
      <c r="C45" s="20"/>
      <c r="D45" s="229"/>
      <c r="E45" s="123"/>
      <c r="F45" s="97"/>
      <c r="G45" s="103"/>
      <c r="H45" s="105"/>
    </row>
    <row r="46" spans="1:8" ht="10.5" customHeight="1">
      <c r="A46" s="253" t="s">
        <v>119</v>
      </c>
      <c r="B46" s="20"/>
      <c r="C46" s="20"/>
      <c r="D46" s="229"/>
      <c r="E46" s="123"/>
      <c r="F46" s="97"/>
      <c r="G46" s="103"/>
      <c r="H46" s="105"/>
    </row>
    <row r="47" spans="1:8" ht="10.5" customHeight="1">
      <c r="A47" s="253" t="s">
        <v>121</v>
      </c>
      <c r="B47" s="253" t="s">
        <v>120</v>
      </c>
      <c r="C47" s="253" t="s">
        <v>122</v>
      </c>
      <c r="D47" s="229"/>
      <c r="E47" s="296" t="s">
        <v>100</v>
      </c>
      <c r="F47" s="297"/>
      <c r="G47" s="265"/>
      <c r="H47" s="194">
        <f>SUM(H41:H46)*12</f>
        <v>0</v>
      </c>
    </row>
    <row r="48" spans="1:8" ht="10.5" customHeight="1">
      <c r="A48" s="253" t="s">
        <v>123</v>
      </c>
      <c r="B48" s="253" t="s">
        <v>124</v>
      </c>
      <c r="C48" s="20"/>
      <c r="D48" s="229"/>
      <c r="E48" s="298" t="s">
        <v>101</v>
      </c>
      <c r="F48" s="297"/>
      <c r="G48" s="297"/>
      <c r="H48" s="121"/>
    </row>
    <row r="49" spans="1:8" ht="9" customHeight="1">
      <c r="A49" s="255"/>
      <c r="B49" s="255"/>
      <c r="C49" s="255"/>
      <c r="D49" s="279"/>
      <c r="E49" s="267"/>
      <c r="F49" s="266" t="s">
        <v>48</v>
      </c>
      <c r="G49" s="266" t="s">
        <v>96</v>
      </c>
      <c r="H49" s="276" t="s">
        <v>105</v>
      </c>
    </row>
    <row r="50" spans="1:8" ht="10.5" customHeight="1">
      <c r="A50" s="261" t="s">
        <v>125</v>
      </c>
      <c r="B50" s="260"/>
      <c r="C50" s="260"/>
      <c r="D50" s="95"/>
      <c r="E50" s="274" t="s">
        <v>44</v>
      </c>
      <c r="F50" s="274" t="s">
        <v>56</v>
      </c>
      <c r="G50" s="274" t="s">
        <v>103</v>
      </c>
      <c r="H50" s="277" t="s">
        <v>106</v>
      </c>
    </row>
    <row r="51" spans="1:8" ht="10.5" customHeight="1">
      <c r="A51" s="20"/>
      <c r="B51" s="20"/>
      <c r="C51" s="20"/>
      <c r="D51" s="88"/>
      <c r="E51" s="274" t="s">
        <v>95</v>
      </c>
      <c r="F51" s="274" t="s">
        <v>102</v>
      </c>
      <c r="G51" s="274" t="s">
        <v>104</v>
      </c>
      <c r="H51" s="277" t="s">
        <v>107</v>
      </c>
    </row>
    <row r="52" spans="1:8" ht="10.5" customHeight="1">
      <c r="A52" s="253" t="s">
        <v>127</v>
      </c>
      <c r="B52" s="20"/>
      <c r="C52" s="20"/>
      <c r="D52" s="88"/>
      <c r="E52" s="232"/>
      <c r="F52" s="232"/>
      <c r="G52" s="232"/>
      <c r="H52" s="277" t="s">
        <v>108</v>
      </c>
    </row>
    <row r="53" spans="1:8" ht="10.5" customHeight="1">
      <c r="A53" s="253" t="s">
        <v>128</v>
      </c>
      <c r="B53" s="253" t="s">
        <v>131</v>
      </c>
      <c r="C53" s="20"/>
      <c r="D53" s="88"/>
      <c r="E53" s="283"/>
      <c r="F53" s="283"/>
      <c r="G53" s="283"/>
      <c r="H53" s="284" t="s">
        <v>109</v>
      </c>
    </row>
    <row r="54" spans="1:8" ht="10.5" customHeight="1">
      <c r="A54" s="253" t="s">
        <v>129</v>
      </c>
      <c r="B54" s="253" t="s">
        <v>132</v>
      </c>
      <c r="C54" s="20"/>
      <c r="D54" s="88"/>
      <c r="E54" s="189">
        <f>'[1]Data Consolidat'!A150</f>
      </c>
      <c r="F54" s="190">
        <f>'[1]Data Consolidat'!B150</f>
        <v>0</v>
      </c>
      <c r="G54" s="191">
        <f>'[1]Data Consolidat'!C150</f>
      </c>
      <c r="H54" s="192" t="str">
        <f>'[1]Data Consolidat'!D150</f>
        <v>N/A</v>
      </c>
    </row>
    <row r="55" spans="1:8" ht="10.5" customHeight="1">
      <c r="A55" s="309" t="s">
        <v>130</v>
      </c>
      <c r="B55" s="255"/>
      <c r="C55" s="255"/>
      <c r="D55" s="99"/>
      <c r="E55" s="189">
        <f>'[1]Data Consolidat'!A151</f>
        <v>0</v>
      </c>
      <c r="F55" s="190">
        <f>'[1]Data Consolidat'!B151</f>
        <v>0</v>
      </c>
      <c r="G55" s="191">
        <f>'[1]Data Consolidat'!C151</f>
        <v>0</v>
      </c>
      <c r="H55" s="192" t="str">
        <f>'[1]Data Consolidat'!D151</f>
        <v>N/A</v>
      </c>
    </row>
    <row r="56" spans="1:8" ht="10.5" customHeight="1">
      <c r="A56" s="310" t="s">
        <v>133</v>
      </c>
      <c r="B56" s="297"/>
      <c r="C56" s="297"/>
      <c r="D56" s="265"/>
      <c r="E56" s="189">
        <f>'[1]Data Consolidat'!A152</f>
        <v>0</v>
      </c>
      <c r="F56" s="190">
        <f>'[1]Data Consolidat'!B152</f>
        <v>0</v>
      </c>
      <c r="G56" s="191">
        <f>'[1]Data Consolidat'!C152</f>
        <v>0</v>
      </c>
      <c r="H56" s="192" t="str">
        <f>'[1]Data Consolidat'!D152</f>
        <v>N/A</v>
      </c>
    </row>
    <row r="57" spans="1:8" ht="10.5" customHeight="1">
      <c r="A57" s="311" t="s">
        <v>134</v>
      </c>
      <c r="B57" s="311"/>
      <c r="C57" s="297"/>
      <c r="D57" s="265" t="s">
        <v>135</v>
      </c>
      <c r="E57" s="189">
        <f>'[1]Data Consolidat'!A153</f>
        <v>0</v>
      </c>
      <c r="F57" s="190">
        <f>'[1]Data Consolidat'!B153</f>
        <v>0</v>
      </c>
      <c r="G57" s="191">
        <f>'[1]Data Consolidat'!C153</f>
        <v>0</v>
      </c>
      <c r="H57" s="192" t="str">
        <f>'[1]Data Consolidat'!D153</f>
        <v>N/A</v>
      </c>
    </row>
    <row r="58" spans="1:8" ht="10.5" customHeight="1">
      <c r="A58" s="363" t="str">
        <f>'[1]Data Consolidat'!A121</f>
        <v>_</v>
      </c>
      <c r="B58" s="363"/>
      <c r="C58" s="312" t="s">
        <v>31</v>
      </c>
      <c r="D58" s="193" t="str">
        <f>'[1]Data Consolidat'!B121</f>
        <v>_</v>
      </c>
      <c r="E58" s="189">
        <f>'[1]Data Consolidat'!A154</f>
        <v>0</v>
      </c>
      <c r="F58" s="190">
        <f>'[1]Data Consolidat'!B154</f>
        <v>0</v>
      </c>
      <c r="G58" s="191">
        <f>'[1]Data Consolidat'!C154</f>
        <v>0</v>
      </c>
      <c r="H58" s="192" t="str">
        <f>'[1]Data Consolidat'!D154</f>
        <v>N/A</v>
      </c>
    </row>
    <row r="59" spans="1:8" ht="10.5" customHeight="1">
      <c r="A59" s="363" t="str">
        <f>'[1]Data Consolidat'!A122</f>
        <v>_</v>
      </c>
      <c r="B59" s="363"/>
      <c r="C59" s="312" t="s">
        <v>31</v>
      </c>
      <c r="D59" s="193" t="str">
        <f>'[1]Data Consolidat'!B122</f>
        <v>_</v>
      </c>
      <c r="E59" s="189">
        <f>'[1]Data Consolidat'!A155</f>
        <v>0</v>
      </c>
      <c r="F59" s="190">
        <f>'[1]Data Consolidat'!B155</f>
        <v>0</v>
      </c>
      <c r="G59" s="191">
        <f>'[1]Data Consolidat'!C155</f>
        <v>0</v>
      </c>
      <c r="H59" s="192" t="str">
        <f>'[1]Data Consolidat'!D155</f>
        <v>N/A</v>
      </c>
    </row>
    <row r="60" spans="1:8" ht="10.5" customHeight="1">
      <c r="A60" s="363" t="str">
        <f>'[1]Data Consolidat'!A123</f>
        <v>_</v>
      </c>
      <c r="B60" s="363"/>
      <c r="C60" s="312" t="s">
        <v>31</v>
      </c>
      <c r="D60" s="193" t="str">
        <f>'[1]Data Consolidat'!B123</f>
        <v>_</v>
      </c>
      <c r="E60" s="124"/>
      <c r="F60" s="95"/>
      <c r="G60" s="301" t="s">
        <v>56</v>
      </c>
      <c r="H60" s="94"/>
    </row>
    <row r="61" spans="1:8" ht="10.5" customHeight="1">
      <c r="A61" s="363" t="str">
        <f>'[1]Data Consolidat'!A124</f>
        <v>_</v>
      </c>
      <c r="B61" s="363"/>
      <c r="C61" s="312" t="s">
        <v>31</v>
      </c>
      <c r="D61" s="193" t="str">
        <f>'[1]Data Consolidat'!B124</f>
        <v>_</v>
      </c>
      <c r="E61" s="125"/>
      <c r="F61" s="299">
        <f>SUM(F54:F59)</f>
        <v>0</v>
      </c>
      <c r="G61" s="302" t="s">
        <v>110</v>
      </c>
      <c r="H61" s="300">
        <f>F61*12</f>
        <v>0</v>
      </c>
    </row>
    <row r="62" spans="1:8" ht="10.5" customHeight="1">
      <c r="A62" s="363" t="str">
        <f>'[1]Data Consolidat'!A125</f>
        <v>_</v>
      </c>
      <c r="B62" s="363"/>
      <c r="C62" s="312" t="s">
        <v>31</v>
      </c>
      <c r="D62" s="193" t="str">
        <f>'[1]Data Consolidat'!B125</f>
        <v>_</v>
      </c>
      <c r="E62" s="298" t="s">
        <v>111</v>
      </c>
      <c r="F62" s="121"/>
      <c r="G62" s="121"/>
      <c r="H62" s="121"/>
    </row>
    <row r="63" spans="1:8" ht="10.5" customHeight="1">
      <c r="A63" s="363" t="str">
        <f>'[1]Data Consolidat'!A126</f>
        <v>_</v>
      </c>
      <c r="B63" s="363"/>
      <c r="C63" s="312" t="s">
        <v>31</v>
      </c>
      <c r="D63" s="193" t="str">
        <f>'[1]Data Consolidat'!B126</f>
        <v>_</v>
      </c>
      <c r="E63" s="304" t="s">
        <v>112</v>
      </c>
      <c r="F63" s="126"/>
      <c r="G63" s="126"/>
      <c r="H63" s="127"/>
    </row>
    <row r="64" spans="1:9" ht="12.75" customHeight="1">
      <c r="A64" s="363" t="str">
        <f>'[1]Data Consolidat'!A127</f>
        <v>_</v>
      </c>
      <c r="B64" s="363"/>
      <c r="C64" s="312" t="s">
        <v>31</v>
      </c>
      <c r="D64" s="193" t="str">
        <f>'[1]Data Consolidat'!B127</f>
        <v>_</v>
      </c>
      <c r="E64" s="305" t="s">
        <v>113</v>
      </c>
      <c r="F64" s="128"/>
      <c r="G64" s="129"/>
      <c r="H64" s="198">
        <f>'[1]Data Consolidat'!AG45/12</f>
        <v>0</v>
      </c>
      <c r="I64" s="4"/>
    </row>
    <row r="65" spans="1:8" ht="10.5" customHeight="1">
      <c r="A65" s="363" t="str">
        <f>'[1]Data Consolidat'!A128</f>
        <v>_</v>
      </c>
      <c r="B65" s="363"/>
      <c r="C65" s="312" t="s">
        <v>31</v>
      </c>
      <c r="D65" s="193" t="str">
        <f>'[1]Data Consolidat'!B128</f>
        <v>_</v>
      </c>
      <c r="E65" s="306" t="s">
        <v>114</v>
      </c>
      <c r="F65" s="130"/>
      <c r="G65" s="131"/>
      <c r="H65" s="132"/>
    </row>
    <row r="66" spans="1:8" ht="15">
      <c r="A66" s="287" t="s">
        <v>137</v>
      </c>
      <c r="B66" s="260"/>
      <c r="C66" s="260"/>
      <c r="D66" s="313" t="s">
        <v>117</v>
      </c>
      <c r="E66" s="260"/>
      <c r="F66" s="260"/>
      <c r="G66" s="260"/>
      <c r="H66" s="314" t="s">
        <v>115</v>
      </c>
    </row>
    <row r="67" spans="1:8" ht="12.75" customHeight="1">
      <c r="A67" s="315" t="s">
        <v>136</v>
      </c>
      <c r="B67" s="20"/>
      <c r="C67" s="20"/>
      <c r="D67" s="316" t="str">
        <f>('[1]Data Consolidat'!$A$12)</f>
        <v>Rentinc Ver. 6.0</v>
      </c>
      <c r="E67" s="20"/>
      <c r="F67" s="20"/>
      <c r="G67" s="20"/>
      <c r="H67" s="317" t="s">
        <v>116</v>
      </c>
    </row>
    <row r="68" ht="15">
      <c r="G68" s="73"/>
    </row>
  </sheetData>
  <sheetProtection/>
  <mergeCells count="16">
    <mergeCell ref="G1:H1"/>
    <mergeCell ref="G27:H27"/>
    <mergeCell ref="G30:H30"/>
    <mergeCell ref="A7:B7"/>
    <mergeCell ref="A33:H33"/>
    <mergeCell ref="C27:D27"/>
    <mergeCell ref="C30:D30"/>
    <mergeCell ref="E7:F7"/>
    <mergeCell ref="A64:B64"/>
    <mergeCell ref="A65:B65"/>
    <mergeCell ref="A58:B58"/>
    <mergeCell ref="A59:B59"/>
    <mergeCell ref="A60:B60"/>
    <mergeCell ref="A61:B61"/>
    <mergeCell ref="A62:B62"/>
    <mergeCell ref="A63:B63"/>
  </mergeCells>
  <printOptions horizontalCentered="1" verticalCentered="1"/>
  <pageMargins left="0.16" right="0.16" top="0.17" bottom="0.33" header="0.21" footer="0.17"/>
  <pageSetup fitToHeight="1" fitToWidth="1" horizontalDpi="300" verticalDpi="300" orientation="portrait" scale="94" r:id="rId3"/>
  <headerFooter alignWithMargins="0">
    <oddFooter>&amp;R&amp;7&amp;F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MassHousing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Notice of Request to Increase Rents (Haitian Creole)</dc:title>
  <dc:subject/>
  <dc:creator>MassHousing</dc:creator>
  <cp:keywords/>
  <dc:description/>
  <cp:lastModifiedBy>Deepak Karamcheti</cp:lastModifiedBy>
  <cp:lastPrinted>2012-06-18T14:34:45Z</cp:lastPrinted>
  <dcterms:created xsi:type="dcterms:W3CDTF">2012-02-27T21:45:12Z</dcterms:created>
  <dcterms:modified xsi:type="dcterms:W3CDTF">2012-10-02T19:07:04Z</dcterms:modified>
  <cp:category/>
  <cp:version/>
  <cp:contentType/>
  <cp:contentStatus/>
</cp:coreProperties>
</file>